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2" sheetId="1" r:id="rId1"/>
    <sheet name="3" sheetId="2" r:id="rId2"/>
    <sheet name="4" sheetId="3" r:id="rId3"/>
    <sheet name="5" sheetId="4" r:id="rId4"/>
  </sheets>
  <definedNames/>
  <calcPr fullCalcOnLoad="1"/>
</workbook>
</file>

<file path=xl/comments1.xml><?xml version="1.0" encoding="utf-8"?>
<comments xmlns="http://schemas.openxmlformats.org/spreadsheetml/2006/main">
  <authors>
    <author>ASRock</author>
  </authors>
  <commentList>
    <comment ref="B60" authorId="0">
      <text>
        <r>
          <rPr>
            <b/>
            <sz val="9"/>
            <rFont val="Tahoma"/>
            <family val="2"/>
          </rPr>
          <t>ASRock: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ASRock</author>
  </authors>
  <commentList>
    <comment ref="B62" authorId="0">
      <text>
        <r>
          <rPr>
            <b/>
            <sz val="9"/>
            <rFont val="Tahoma"/>
            <family val="2"/>
          </rPr>
          <t>ASRock: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<sst xmlns="http://schemas.openxmlformats.org/spreadsheetml/2006/main" count="1643" uniqueCount="580">
  <si>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</si>
  <si>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</si>
  <si>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</si>
  <si>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</si>
  <si>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</si>
  <si>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</si>
  <si>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</si>
  <si>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</si>
  <si>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</si>
  <si>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</si>
  <si>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</si>
  <si>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</si>
  <si>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</si>
  <si>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</si>
  <si>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</si>
  <si>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</si>
  <si>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</si>
  <si>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</si>
  <si>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</si>
  <si>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</si>
  <si>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</si>
  <si>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</si>
  <si>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</si>
  <si>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</si>
  <si>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</si>
  <si>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</si>
  <si>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</si>
  <si>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</si>
  <si>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</si>
  <si>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</si>
  <si>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</si>
  <si>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</si>
  <si>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</si>
  <si>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</si>
  <si>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</si>
  <si>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</si>
  <si>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</si>
  <si>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</si>
  <si>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</si>
  <si>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</si>
  <si>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</si>
  <si>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</si>
  <si>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</si>
  <si>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</si>
  <si>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</si>
  <si>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</si>
  <si>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</si>
  <si>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</si>
  <si>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</si>
  <si>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</si>
  <si>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</si>
  <si>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</si>
  <si>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</si>
  <si>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</si>
  <si>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</si>
  <si>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</si>
  <si>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</si>
  <si>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</si>
  <si>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</si>
  <si>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</si>
  <si>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</si>
  <si>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</si>
  <si>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</si>
  <si>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</si>
  <si>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</si>
  <si>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</si>
  <si>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</si>
  <si>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</si>
  <si>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</si>
  <si>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</si>
  <si>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</si>
  <si>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</si>
  <si>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</si>
  <si>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</si>
  <si>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</si>
  <si>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</si>
  <si>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</si>
  <si>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</si>
  <si>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</si>
  <si>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</si>
  <si>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</si>
  <si>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</si>
  <si>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</si>
  <si>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</si>
  <si>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</si>
  <si>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</si>
  <si>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</si>
  <si>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</si>
  <si>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</si>
  <si>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</si>
  <si>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</si>
  <si>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</si>
  <si>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</si>
  <si>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</si>
  <si>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</si>
  <si>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</si>
  <si>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</si>
  <si>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</si>
  <si>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</si>
  <si>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</si>
  <si>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</si>
  <si>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</si>
  <si>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3.2 Þ³Ñ³µ³ÅÇÝÝ»ñ,                                         ³Û¹ ÃíáõÙ`</t>
  </si>
  <si>
    <t>1321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</si>
  <si>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</si>
  <si>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</si>
  <si>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</si>
  <si>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</si>
  <si>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</si>
  <si>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</si>
  <si>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</si>
  <si>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</si>
  <si>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</si>
  <si>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</si>
  <si>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</si>
  <si>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</si>
  <si>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</si>
  <si>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</si>
  <si>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</si>
  <si>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</si>
  <si>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</si>
  <si>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</si>
  <si>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</si>
  <si>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</si>
  <si>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</si>
  <si>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</si>
  <si>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</si>
  <si>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</si>
  <si>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</si>
  <si>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</si>
  <si>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</si>
  <si>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</si>
  <si>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13518</t>
  </si>
  <si>
    <t>13519</t>
  </si>
  <si>
    <t>Ð³Ù³ÛÝùÝ ëå³ë³ñÏáÕ ³Ý³ëÝ³µáõÛÅÇ Í³é³ÛáõÃÛáõÝÝ»ñÇ ¹ÇÙ³ó</t>
  </si>
  <si>
    <t>13520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</si>
  <si>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</si>
  <si>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</si>
  <si>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</si>
  <si>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</si>
  <si>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</si>
  <si>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</si>
  <si>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</si>
  <si>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</si>
  <si>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</si>
  <si>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</si>
  <si>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</si>
  <si>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</si>
  <si>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</si>
  <si>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</si>
  <si>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</si>
  <si>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</si>
  <si>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</si>
  <si>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</si>
  <si>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</si>
  <si>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</si>
  <si>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</si>
  <si>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</si>
  <si>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</si>
  <si>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</si>
  <si>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</si>
  <si>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</si>
  <si>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</si>
  <si>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</si>
  <si>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</si>
  <si>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</si>
  <si>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</si>
  <si>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</si>
  <si>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</si>
  <si>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</si>
  <si>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</si>
  <si>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</si>
  <si>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</si>
  <si>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</si>
  <si>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</si>
  <si>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</si>
  <si>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</si>
  <si>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</si>
  <si>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</si>
  <si>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</si>
  <si>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</si>
  <si>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</si>
  <si>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</si>
  <si>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</si>
  <si>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</si>
  <si>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</si>
  <si>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</si>
  <si>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</si>
  <si>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</si>
  <si>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</si>
  <si>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</si>
  <si>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</si>
  <si>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</si>
  <si>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</si>
  <si>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</si>
  <si>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</si>
  <si>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</si>
  <si>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</si>
  <si>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</si>
  <si>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</si>
  <si>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</si>
  <si>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</si>
  <si>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</si>
  <si>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</si>
  <si>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</si>
  <si>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</si>
  <si>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</si>
  <si>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</si>
  <si>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</si>
  <si>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</si>
  <si>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</si>
  <si>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</si>
  <si>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</si>
  <si>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</si>
  <si>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</si>
  <si>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</si>
  <si>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</si>
  <si>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</si>
  <si>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</si>
  <si>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</si>
  <si>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</si>
  <si>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</si>
  <si>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</si>
  <si>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</si>
  <si>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</si>
  <si>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</si>
  <si>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</si>
  <si>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</si>
  <si>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</si>
  <si>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</si>
  <si>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</si>
  <si>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</si>
  <si>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</si>
  <si>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</si>
  <si>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</si>
  <si>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</si>
  <si>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</si>
  <si>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</si>
  <si>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</si>
  <si>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</si>
  <si>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</si>
  <si>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</si>
  <si>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</si>
  <si>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</si>
  <si>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</si>
  <si>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</si>
  <si>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</si>
  <si>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</si>
  <si>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</si>
  <si>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</si>
  <si>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</si>
  <si>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</si>
  <si>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</si>
  <si>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</si>
  <si>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</si>
  <si>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</si>
  <si>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</si>
  <si>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</si>
  <si>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</si>
  <si>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</si>
  <si>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</si>
  <si>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</si>
  <si>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</si>
  <si>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</si>
  <si>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</si>
  <si>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</si>
  <si>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</si>
  <si>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</si>
  <si>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</si>
  <si>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</si>
  <si>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</si>
  <si>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</si>
  <si>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</si>
  <si>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</si>
  <si>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</si>
  <si>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</si>
  <si>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</si>
  <si>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</si>
  <si>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</si>
  <si>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</si>
  <si>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</si>
  <si>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</si>
  <si>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</si>
  <si>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</si>
  <si>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</si>
  <si>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</si>
  <si>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</si>
  <si>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</si>
  <si>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</si>
  <si>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</si>
  <si>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</si>
  <si>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</si>
  <si>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</si>
  <si>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</si>
  <si>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</si>
  <si>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</si>
  <si>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</si>
  <si>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</si>
  <si>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</si>
  <si>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</si>
  <si>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</si>
  <si>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</si>
  <si>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</si>
  <si>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</si>
  <si>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</si>
  <si>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</si>
  <si>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</si>
  <si>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</si>
  <si>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</si>
  <si>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</si>
  <si>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</si>
  <si>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</si>
  <si>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</si>
  <si>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</si>
  <si>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</si>
  <si>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</si>
  <si>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</si>
  <si>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</si>
  <si>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</si>
  <si>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</si>
  <si>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</si>
  <si>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</si>
  <si>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</si>
  <si>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</si>
  <si>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</si>
  <si>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</si>
  <si>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</si>
  <si>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</si>
  <si>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</si>
  <si>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</si>
  <si>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</si>
  <si>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</si>
  <si>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</si>
  <si>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</si>
  <si>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</si>
  <si>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</si>
  <si>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</si>
  <si>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</si>
  <si>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</si>
  <si>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</si>
  <si>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</si>
  <si>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</si>
  <si>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</si>
  <si>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</si>
  <si>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</si>
  <si>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</si>
  <si>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</si>
  <si>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</si>
  <si>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</si>
  <si>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</si>
  <si>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</si>
  <si>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</si>
  <si>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</si>
  <si>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</si>
  <si>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</si>
  <si>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</si>
  <si>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</si>
  <si>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</si>
  <si>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</si>
  <si>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</si>
  <si>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</si>
  <si>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</si>
  <si>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</si>
  <si>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</si>
  <si>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</si>
  <si>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</si>
  <si>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</si>
  <si>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</si>
  <si>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</si>
  <si>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</si>
  <si>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</si>
  <si>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</si>
  <si>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</si>
  <si>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</si>
  <si>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</si>
  <si>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</si>
  <si>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</si>
  <si>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</si>
  <si>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</si>
  <si>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</si>
  <si>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</si>
  <si>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</si>
  <si>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</si>
  <si>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</si>
  <si>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</si>
  <si>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</si>
  <si>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</si>
  <si>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</si>
  <si>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</si>
  <si>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</si>
  <si>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</si>
  <si>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</si>
  <si>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</si>
  <si>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</si>
  <si>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</si>
  <si>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</si>
  <si>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</si>
  <si>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</si>
  <si>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</si>
  <si>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</si>
  <si>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</si>
  <si>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</si>
  <si>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</si>
  <si>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</si>
  <si>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</si>
  <si>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</si>
  <si>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</si>
  <si>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</si>
  <si>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</si>
  <si>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</si>
  <si>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</si>
  <si>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</si>
  <si>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</si>
  <si>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</si>
  <si>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</si>
  <si>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</si>
  <si>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</si>
  <si>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</si>
  <si>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</si>
  <si>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</si>
  <si>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</si>
  <si>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</si>
  <si>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</si>
  <si>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</si>
  <si>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</si>
  <si>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</si>
  <si>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</si>
  <si>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</si>
  <si>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</si>
  <si>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</si>
  <si>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</si>
  <si>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</si>
  <si>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</si>
  <si>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</si>
  <si>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</si>
  <si>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</si>
  <si>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</si>
  <si>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</si>
  <si>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</si>
  <si>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</si>
  <si>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</si>
  <si>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</si>
  <si>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</si>
  <si>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</si>
  <si>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</si>
  <si>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</si>
  <si>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</si>
  <si>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</si>
  <si>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</si>
  <si>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</si>
  <si>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</si>
  <si>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</si>
  <si>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</si>
  <si>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</si>
  <si>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</si>
  <si>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</si>
  <si>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</si>
  <si>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</si>
  <si>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</si>
  <si>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</si>
  <si>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</si>
  <si>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</si>
  <si>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</si>
  <si>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</si>
  <si>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</si>
  <si>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</si>
  <si>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</si>
  <si>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</si>
  <si>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</si>
  <si>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</si>
  <si>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</si>
  <si>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</si>
  <si>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</si>
  <si>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</si>
  <si>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</si>
  <si>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</si>
  <si>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</si>
  <si>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</si>
  <si>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ä»ï³Ï³Ý µÛáõç»Çó տրամադրվող այլ դոտացիաներ (տող 1253+տող 1254) այդ թվում</t>
  </si>
  <si>
    <t xml:space="preserve">Համայնքի բյուջեի եկամուտները նվազեցնող՝ ՀՀ օրենքների կիրարկման արդյունքում համայնքի բյուջեի եկամուտների կորուտների պետության կողմից փոխհատուցվող գումարներ  </t>
  </si>
  <si>
    <t>Այլ դոտացիաներ</t>
  </si>
  <si>
    <t>Պետական բյուջեից տրամադրվող նպատակային հատկացումներ (դոտացիա)</t>
  </si>
  <si>
    <t>Պետության կողմից տեղական ինքնակարավառման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</si>
  <si>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վճարներ</t>
  </si>
  <si>
    <t>Համայնքի արխիվից փաստաթղթերի պատճեններ տրամադրելու համար</t>
  </si>
  <si>
    <t>Համայնքի գույքին պատճառված վնասների փոխհատուցումից մուտքեր</t>
  </si>
  <si>
    <t>Այլ գույքի վարձակալությունից մուտքեր</t>
  </si>
  <si>
    <t xml:space="preserve"> </t>
  </si>
  <si>
    <t>եկամուտների բաժին</t>
  </si>
  <si>
    <t>Քաղաքաշինության բաժին</t>
  </si>
  <si>
    <t>Առևտրի բաժին</t>
  </si>
  <si>
    <t>Ֆինանսական բաժին</t>
  </si>
  <si>
    <t>Պետ բյուջե</t>
  </si>
  <si>
    <t>Բնակչ. Սպաս. ՀՈԱԿ</t>
  </si>
  <si>
    <t>կրթության բաժին</t>
  </si>
  <si>
    <t>իրավաբանական բաժին</t>
  </si>
  <si>
    <t>Ð³í»Éí³Í  N 3</t>
  </si>
  <si>
    <t>11304 բենզին գազ</t>
  </si>
  <si>
    <t>11305 տեխն հեղուկ</t>
  </si>
  <si>
    <t>11306 թանկ մետաղ</t>
  </si>
  <si>
    <t>11307 ոգ խմիչք ծխախ</t>
  </si>
  <si>
    <t>11308 բացօթյա</t>
  </si>
  <si>
    <t xml:space="preserve">11309 24-00-ից հետո </t>
  </si>
  <si>
    <t>11310 հանր սնունդ</t>
  </si>
  <si>
    <t>11312 գովազդ</t>
  </si>
  <si>
    <t>11314 տաքսի</t>
  </si>
  <si>
    <t>11315 հոգեհանգստ</t>
  </si>
  <si>
    <t>11318 սահմանափակ</t>
  </si>
  <si>
    <t>11313 ֆիրմային անվ</t>
  </si>
  <si>
    <t>1141 ՔԿԱԳ</t>
  </si>
  <si>
    <t>1142 նոտար</t>
  </si>
  <si>
    <t>1250 դոտացիա</t>
  </si>
  <si>
    <t>1300 Այլ եկ</t>
  </si>
  <si>
    <t>1342 պատվ լիազ</t>
  </si>
  <si>
    <t>1343 բնակչ սպաս</t>
  </si>
  <si>
    <t>13501 վերակառուց</t>
  </si>
  <si>
    <t>13503 ավարտական</t>
  </si>
  <si>
    <t>11301 շին թույլտվ</t>
  </si>
  <si>
    <t>11302 վերակառ</t>
  </si>
  <si>
    <t>11303 քանդման</t>
  </si>
  <si>
    <t>ՍԵՓԱԿԱՆ ԵԿԱՄՈՒՏՆԵՐ</t>
  </si>
  <si>
    <t xml:space="preserve"> -Գործառնական և բանկային ծառայությունների ծախսեր</t>
  </si>
  <si>
    <t xml:space="preserve"> -Արտագերատեսչական ծախսեր</t>
  </si>
  <si>
    <t xml:space="preserve"> -Վերապատրաստման և ուսուցման նյութեր (աշխատողների վերապատրաստում)</t>
  </si>
  <si>
    <t xml:space="preserve"> -Առողջապահական  և լաբորատոր նյութեր</t>
  </si>
  <si>
    <t>ՍՈՑԻԱԼԱԿԱՆ ԱՊԱՀՈՎՈՒԹՅԱՆ ՆՊԱՍՏՆԵՐ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</si>
  <si>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</si>
  <si>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</si>
  <si>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</si>
  <si>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այդ թվում` </t>
  </si>
  <si>
    <t xml:space="preserve"> - Նյութեր և պարագաներ</t>
  </si>
  <si>
    <t xml:space="preserve">1.2 ՊԱՇԱՐՆԵՐ </t>
  </si>
  <si>
    <t>ԱՅԼ ՀԻՄՆԱԿԱՆ ՄԻՋՈՑՆԵՐԻ ԻՐԱՑՈՒՄԻՑ ՄՈՒՏՔԵՐ</t>
  </si>
  <si>
    <t>8131</t>
  </si>
  <si>
    <t>այդ թվում`</t>
  </si>
  <si>
    <t xml:space="preserve"> Գ. ՈՉ ՖԻՆԱՆՍԱԿԱՆ ԱԿՏԻՎՆԵՐԻ ԻՐԱՑՈՒՄԻՑ ՄՈՒՏՔԵՐ </t>
  </si>
  <si>
    <t>Ջրամատակարարում</t>
  </si>
  <si>
    <t>որից`</t>
  </si>
  <si>
    <t>Հիվանդանոցային ծառայություններ</t>
  </si>
  <si>
    <t>´Ûáõç»ï³ÛÇÝ Í³Ëë»ñÇ ·áñÍ³é³Ï³Ý ¹³ë³Ï³ñ·Ù³Ý µ³ÅÇÝÝ»ñÇ, ËÙµ»ñÇ ¨ ¹³ë»ñÇ ³Ýí³ÝáõÙÝ»ñÁ</t>
  </si>
  <si>
    <t>ԸÝ¹Ñ³Ýáõñ µÝáõÛÃÇ այլ Í³é³ÛáõÃÛáõÝÝ»ñ</t>
  </si>
  <si>
    <t>Գյուղատնտեսություն</t>
  </si>
  <si>
    <t>Նավթամթերք և բնական գազ</t>
  </si>
  <si>
    <t>Ընդհանուր բնույթի հիվանդանոցային ծառայություններ</t>
  </si>
  <si>
    <t>²éáÕç³å³Ñություն (այլ դասերին պատկանող)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</si>
  <si>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</si>
  <si>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</si>
  <si>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</si>
  <si>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</si>
  <si>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</si>
  <si>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8</t>
  </si>
  <si>
    <t>Կրթություն (այլ դասերին չպատկանող)</t>
  </si>
  <si>
    <t>áñÇó` հատկացում ֆոնդային բյուջե</t>
  </si>
  <si>
    <t>Հավելված 3</t>
  </si>
  <si>
    <t>Հավելված 4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</si>
  <si>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 /ոսկի և այլն/</t>
  </si>
  <si>
    <t xml:space="preserve"> խմելու ջրի վարձավճար</t>
  </si>
  <si>
    <t>բազմաբնակարան շենքերի զբ. տարածքների սպասարկման</t>
  </si>
  <si>
    <t>Այլ տեղական վճարներ, այդ թվում՝</t>
  </si>
  <si>
    <t>Այլ տեղական վճարներ /ջրի վարձ, բազմաբնակարան շենք սպ./</t>
  </si>
  <si>
    <t>Ջրամատակարարում և ջրահեռացում</t>
  </si>
  <si>
    <t>ընդամենը</t>
  </si>
  <si>
    <t>ֆոնդային բյուջե</t>
  </si>
  <si>
    <t>ՀՀ համայնքների միջնաժամկետ ծախսերի ծրագրի 2024-2026թթ. վարչական և ֆոնդային մասերի եկամուտները` ըստ ձևավորման աղբյուրների</t>
  </si>
  <si>
    <t xml:space="preserve">2026 թվական </t>
  </si>
  <si>
    <t>2024թ կանխատեսված և 2023թ. հաստատված բյուջեի տարբերության վերաբերյալ հիմնավորումներ</t>
  </si>
  <si>
    <t>2023թվական</t>
  </si>
  <si>
    <t xml:space="preserve"> 2024թ կանխատեսված և 2023թ. հաստատված բյուջեի տարբերություն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</si>
  <si>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</si>
  <si>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</si>
  <si>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´Ý³Ï³ñ³Ý³ÛÇÝ ßÇÝ³ñ³ñáõÃÛáõÝ/կոմունալ/ /տանիքներ/</t>
  </si>
  <si>
    <t>ÀÝ¹Ñ³Ýáõñ µÝáõÛÃÇ ïÝï»ë³Ï³Ý ¨ ³é¨ïñ³ÛÇÝ  Ñ³ñ³µ»ñáõÃÛáõÝÝ»ñ/աշխ. հետ կապ. հարաբ, տեսխցիկներ և այլն/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</si>
  <si>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</si>
  <si>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 xml:space="preserve"> Վեդի համայնքի ավագանու</t>
  </si>
  <si>
    <t>Հավելված   2</t>
  </si>
  <si>
    <t xml:space="preserve"> Վեդի համայնքի ավագանու </t>
  </si>
  <si>
    <t xml:space="preserve">Վեդի համայնքի ավագանու </t>
  </si>
  <si>
    <t>Հավելված 5</t>
  </si>
  <si>
    <t>Վեդի համայնքի ավագանու</t>
  </si>
  <si>
    <t>2023 թվականի սեպտեմբերի 12-ի N  124-Ա որոշման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</si>
</sst>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#,##0.0\ _₽"/>
    <numFmt numFmtId="194" formatCode="#,##0\ _₽"/>
    <numFmt numFmtId="195" formatCode="#,##0\ _₽;[Red]#,##0\ _₽"/>
    <numFmt numFmtId="196" formatCode="0.0"/>
    <numFmt numFmtId="197" formatCode="#,##0\ ;\(#,##0\)"/>
    <numFmt numFmtId="198" formatCode="[$-409]dddd\,\ mmmm\ d\,\ yyyy"/>
    <numFmt numFmtId="199" formatCode="[$-409]h:mm:ss\ AM/PM"/>
  </numFmts>
  <fonts count="6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 Armenian"/>
      <family val="2"/>
    </font>
    <font>
      <b/>
      <sz val="7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LatArm"/>
      <family val="2"/>
    </font>
    <font>
      <sz val="8"/>
      <color indexed="8"/>
      <name val="Arial Armenian"/>
      <family val="2"/>
    </font>
    <font>
      <sz val="8"/>
      <color indexed="10"/>
      <name val="Arial LatArm"/>
      <family val="2"/>
    </font>
    <font>
      <b/>
      <sz val="8"/>
      <color indexed="8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Calibri"/>
      <family val="2"/>
    </font>
    <font>
      <sz val="10"/>
      <color indexed="8"/>
      <name val="Arial AM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LatArm"/>
      <family val="2"/>
    </font>
    <font>
      <sz val="8"/>
      <color theme="1"/>
      <name val="Arial Armenian"/>
      <family val="2"/>
    </font>
    <font>
      <sz val="8"/>
      <color rgb="FFFF0000"/>
      <name val="Arial LatArm"/>
      <family val="2"/>
    </font>
    <font>
      <b/>
      <sz val="8"/>
      <color theme="1"/>
      <name val="Arial Armenian"/>
      <family val="2"/>
    </font>
    <font>
      <sz val="10"/>
      <color theme="1"/>
      <name val="Arial Armenian"/>
      <family val="2"/>
    </font>
    <font>
      <sz val="10"/>
      <color theme="1"/>
      <name val="Calibri"/>
      <family val="2"/>
    </font>
    <font>
      <sz val="10"/>
      <color theme="1"/>
      <name val="Arial AMU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7" fillId="0" borderId="1" applyNumberFormat="0" applyFill="0" applyProtection="0">
      <alignment horizontal="center" vertical="center"/>
    </xf>
    <xf numFmtId="43" fontId="4" fillId="0" borderId="0" applyFont="0" applyFill="0" applyBorder="0" applyAlignment="0" applyProtection="0"/>
    <xf numFmtId="0" fontId="17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7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86" fontId="7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86" fontId="6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/>
    </xf>
    <xf numFmtId="186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top"/>
    </xf>
    <xf numFmtId="186" fontId="6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186" fontId="6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186" fontId="5" fillId="0" borderId="0" xfId="0" applyNumberFormat="1" applyFont="1" applyAlignment="1">
      <alignment vertic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193" fontId="7" fillId="33" borderId="11" xfId="0" applyNumberFormat="1" applyFont="1" applyFill="1" applyBorder="1" applyAlignment="1">
      <alignment horizontal="center" vertical="center"/>
    </xf>
    <xf numFmtId="193" fontId="6" fillId="33" borderId="11" xfId="0" applyNumberFormat="1" applyFont="1" applyFill="1" applyBorder="1" applyAlignment="1">
      <alignment horizontal="center" vertical="top"/>
    </xf>
    <xf numFmtId="19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86" fontId="0" fillId="32" borderId="0" xfId="0" applyNumberFormat="1" applyFill="1" applyAlignment="1">
      <alignment horizontal="right" vertical="top"/>
    </xf>
    <xf numFmtId="186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top"/>
    </xf>
    <xf numFmtId="186" fontId="6" fillId="32" borderId="0" xfId="0" applyNumberFormat="1" applyFont="1" applyFill="1" applyAlignment="1">
      <alignment horizontal="right" vertical="top"/>
    </xf>
    <xf numFmtId="186" fontId="6" fillId="32" borderId="0" xfId="0" applyNumberFormat="1" applyFont="1" applyFill="1" applyAlignment="1">
      <alignment horizontal="right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193" fontId="7" fillId="32" borderId="11" xfId="0" applyNumberFormat="1" applyFont="1" applyFill="1" applyBorder="1" applyAlignment="1">
      <alignment horizontal="center" vertical="center"/>
    </xf>
    <xf numFmtId="194" fontId="7" fillId="32" borderId="11" xfId="0" applyNumberFormat="1" applyFont="1" applyFill="1" applyBorder="1" applyAlignment="1">
      <alignment horizontal="center" vertical="center"/>
    </xf>
    <xf numFmtId="195" fontId="7" fillId="32" borderId="11" xfId="0" applyNumberFormat="1" applyFont="1" applyFill="1" applyBorder="1" applyAlignment="1">
      <alignment horizontal="center" vertical="center"/>
    </xf>
    <xf numFmtId="193" fontId="7" fillId="32" borderId="11" xfId="0" applyNumberFormat="1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194" fontId="6" fillId="32" borderId="11" xfId="0" applyNumberFormat="1" applyFont="1" applyFill="1" applyBorder="1" applyAlignment="1">
      <alignment horizontal="center" vertical="top"/>
    </xf>
    <xf numFmtId="195" fontId="6" fillId="32" borderId="11" xfId="0" applyNumberFormat="1" applyFont="1" applyFill="1" applyBorder="1" applyAlignment="1">
      <alignment horizontal="center" vertical="top"/>
    </xf>
    <xf numFmtId="193" fontId="6" fillId="32" borderId="11" xfId="0" applyNumberFormat="1" applyFont="1" applyFill="1" applyBorder="1" applyAlignment="1">
      <alignment horizontal="center" vertical="top"/>
    </xf>
    <xf numFmtId="193" fontId="6" fillId="32" borderId="11" xfId="0" applyNumberFormat="1" applyFont="1" applyFill="1" applyBorder="1" applyAlignment="1">
      <alignment horizontal="right" vertical="top"/>
    </xf>
    <xf numFmtId="0" fontId="6" fillId="32" borderId="11" xfId="0" applyFont="1" applyFill="1" applyBorder="1" applyAlignment="1">
      <alignment horizontal="left" vertical="center" wrapText="1"/>
    </xf>
    <xf numFmtId="195" fontId="6" fillId="32" borderId="11" xfId="0" applyNumberFormat="1" applyFont="1" applyFill="1" applyBorder="1" applyAlignment="1">
      <alignment horizontal="center" vertical="center"/>
    </xf>
    <xf numFmtId="193" fontId="6" fillId="32" borderId="11" xfId="0" applyNumberFormat="1" applyFont="1" applyFill="1" applyBorder="1" applyAlignment="1">
      <alignment horizontal="center" vertical="center"/>
    </xf>
    <xf numFmtId="193" fontId="6" fillId="32" borderId="11" xfId="0" applyNumberFormat="1" applyFont="1" applyFill="1" applyBorder="1" applyAlignment="1">
      <alignment horizontal="right" vertical="center"/>
    </xf>
    <xf numFmtId="186" fontId="6" fillId="32" borderId="11" xfId="0" applyNumberFormat="1" applyFont="1" applyFill="1" applyBorder="1" applyAlignment="1">
      <alignment horizontal="right" vertical="top"/>
    </xf>
    <xf numFmtId="186" fontId="6" fillId="32" borderId="11" xfId="0" applyNumberFormat="1" applyFont="1" applyFill="1" applyBorder="1" applyAlignment="1">
      <alignment horizontal="right" vertical="center"/>
    </xf>
    <xf numFmtId="186" fontId="7" fillId="32" borderId="11" xfId="0" applyNumberFormat="1" applyFont="1" applyFill="1" applyBorder="1" applyAlignment="1">
      <alignment horizontal="right" vertical="center"/>
    </xf>
    <xf numFmtId="0" fontId="6" fillId="32" borderId="15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vertical="top"/>
    </xf>
    <xf numFmtId="195" fontId="6" fillId="32" borderId="13" xfId="0" applyNumberFormat="1" applyFont="1" applyFill="1" applyBorder="1" applyAlignment="1">
      <alignment horizontal="center" vertical="top"/>
    </xf>
    <xf numFmtId="186" fontId="6" fillId="32" borderId="13" xfId="0" applyNumberFormat="1" applyFont="1" applyFill="1" applyBorder="1" applyAlignment="1">
      <alignment horizontal="right" vertical="top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4" fontId="7" fillId="33" borderId="11" xfId="0" applyNumberFormat="1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center" vertical="top"/>
    </xf>
    <xf numFmtId="194" fontId="6" fillId="33" borderId="11" xfId="0" applyNumberFormat="1" applyFont="1" applyFill="1" applyBorder="1" applyAlignment="1">
      <alignment horizontal="center" vertical="center"/>
    </xf>
    <xf numFmtId="194" fontId="6" fillId="33" borderId="13" xfId="0" applyNumberFormat="1" applyFont="1" applyFill="1" applyBorder="1" applyAlignment="1">
      <alignment horizontal="center" vertical="top"/>
    </xf>
    <xf numFmtId="0" fontId="58" fillId="32" borderId="12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/>
    </xf>
    <xf numFmtId="193" fontId="58" fillId="32" borderId="11" xfId="0" applyNumberFormat="1" applyFont="1" applyFill="1" applyBorder="1" applyAlignment="1">
      <alignment horizontal="center" vertical="center"/>
    </xf>
    <xf numFmtId="194" fontId="58" fillId="33" borderId="11" xfId="0" applyNumberFormat="1" applyFont="1" applyFill="1" applyBorder="1" applyAlignment="1">
      <alignment horizontal="center" vertical="center"/>
    </xf>
    <xf numFmtId="195" fontId="58" fillId="32" borderId="11" xfId="0" applyNumberFormat="1" applyFont="1" applyFill="1" applyBorder="1" applyAlignment="1">
      <alignment horizontal="center" vertical="center"/>
    </xf>
    <xf numFmtId="186" fontId="58" fillId="32" borderId="11" xfId="0" applyNumberFormat="1" applyFont="1" applyFill="1" applyBorder="1" applyAlignment="1">
      <alignment horizontal="right" vertical="center"/>
    </xf>
    <xf numFmtId="0" fontId="59" fillId="32" borderId="14" xfId="0" applyFont="1" applyFill="1" applyBorder="1" applyAlignment="1">
      <alignment vertical="center"/>
    </xf>
    <xf numFmtId="0" fontId="59" fillId="32" borderId="0" xfId="0" applyFont="1" applyFill="1" applyAlignment="1">
      <alignment vertical="center"/>
    </xf>
    <xf numFmtId="194" fontId="58" fillId="32" borderId="11" xfId="0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right" vertical="top"/>
    </xf>
    <xf numFmtId="193" fontId="7" fillId="33" borderId="11" xfId="0" applyNumberFormat="1" applyFont="1" applyFill="1" applyBorder="1" applyAlignment="1">
      <alignment horizontal="right" vertical="center"/>
    </xf>
    <xf numFmtId="193" fontId="6" fillId="33" borderId="11" xfId="0" applyNumberFormat="1" applyFont="1" applyFill="1" applyBorder="1" applyAlignment="1">
      <alignment horizontal="right" vertical="top"/>
    </xf>
    <xf numFmtId="193" fontId="6" fillId="33" borderId="11" xfId="0" applyNumberFormat="1" applyFont="1" applyFill="1" applyBorder="1" applyAlignment="1">
      <alignment horizontal="right" vertical="center"/>
    </xf>
    <xf numFmtId="186" fontId="6" fillId="33" borderId="11" xfId="0" applyNumberFormat="1" applyFont="1" applyFill="1" applyBorder="1" applyAlignment="1">
      <alignment horizontal="right" vertical="top"/>
    </xf>
    <xf numFmtId="186" fontId="6" fillId="33" borderId="11" xfId="0" applyNumberFormat="1" applyFont="1" applyFill="1" applyBorder="1" applyAlignment="1">
      <alignment horizontal="right" vertical="center"/>
    </xf>
    <xf numFmtId="186" fontId="7" fillId="33" borderId="11" xfId="0" applyNumberFormat="1" applyFont="1" applyFill="1" applyBorder="1" applyAlignment="1">
      <alignment horizontal="right" vertical="center"/>
    </xf>
    <xf numFmtId="186" fontId="6" fillId="33" borderId="13" xfId="0" applyNumberFormat="1" applyFont="1" applyFill="1" applyBorder="1" applyAlignment="1">
      <alignment horizontal="right" vertical="top"/>
    </xf>
    <xf numFmtId="0" fontId="0" fillId="32" borderId="0" xfId="0" applyFont="1" applyFill="1" applyAlignment="1">
      <alignment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/>
    </xf>
    <xf numFmtId="193" fontId="7" fillId="3" borderId="11" xfId="0" applyNumberFormat="1" applyFont="1" applyFill="1" applyBorder="1" applyAlignment="1">
      <alignment horizontal="right" vertical="center"/>
    </xf>
    <xf numFmtId="193" fontId="6" fillId="3" borderId="11" xfId="0" applyNumberFormat="1" applyFont="1" applyFill="1" applyBorder="1" applyAlignment="1">
      <alignment horizontal="right" vertical="top"/>
    </xf>
    <xf numFmtId="193" fontId="6" fillId="3" borderId="11" xfId="0" applyNumberFormat="1" applyFont="1" applyFill="1" applyBorder="1" applyAlignment="1">
      <alignment horizontal="right" vertical="center"/>
    </xf>
    <xf numFmtId="193" fontId="6" fillId="3" borderId="11" xfId="0" applyNumberFormat="1" applyFont="1" applyFill="1" applyBorder="1" applyAlignment="1">
      <alignment horizontal="center" vertical="center"/>
    </xf>
    <xf numFmtId="193" fontId="7" fillId="3" borderId="11" xfId="0" applyNumberFormat="1" applyFont="1" applyFill="1" applyBorder="1" applyAlignment="1">
      <alignment horizontal="center" vertical="center"/>
    </xf>
    <xf numFmtId="186" fontId="6" fillId="3" borderId="11" xfId="0" applyNumberFormat="1" applyFont="1" applyFill="1" applyBorder="1" applyAlignment="1">
      <alignment horizontal="right" vertical="top"/>
    </xf>
    <xf numFmtId="186" fontId="6" fillId="3" borderId="11" xfId="0" applyNumberFormat="1" applyFont="1" applyFill="1" applyBorder="1" applyAlignment="1">
      <alignment horizontal="right" vertical="center"/>
    </xf>
    <xf numFmtId="186" fontId="7" fillId="3" borderId="11" xfId="0" applyNumberFormat="1" applyFont="1" applyFill="1" applyBorder="1" applyAlignment="1">
      <alignment horizontal="right" vertical="center"/>
    </xf>
    <xf numFmtId="194" fontId="7" fillId="3" borderId="11" xfId="0" applyNumberFormat="1" applyFont="1" applyFill="1" applyBorder="1" applyAlignment="1">
      <alignment horizontal="center" vertical="center"/>
    </xf>
    <xf numFmtId="186" fontId="60" fillId="3" borderId="11" xfId="0" applyNumberFormat="1" applyFont="1" applyFill="1" applyBorder="1" applyAlignment="1">
      <alignment horizontal="right" vertical="top"/>
    </xf>
    <xf numFmtId="194" fontId="58" fillId="3" borderId="11" xfId="0" applyNumberFormat="1" applyFont="1" applyFill="1" applyBorder="1" applyAlignment="1">
      <alignment horizontal="center" vertical="center"/>
    </xf>
    <xf numFmtId="194" fontId="6" fillId="3" borderId="11" xfId="0" applyNumberFormat="1" applyFont="1" applyFill="1" applyBorder="1" applyAlignment="1">
      <alignment horizontal="center" vertical="top"/>
    </xf>
    <xf numFmtId="0" fontId="13" fillId="32" borderId="0" xfId="0" applyFont="1" applyFill="1" applyAlignment="1">
      <alignment vertical="center"/>
    </xf>
    <xf numFmtId="0" fontId="0" fillId="0" borderId="0" xfId="0" applyFont="1" applyAlignment="1">
      <alignment horizontal="center" vertical="top"/>
    </xf>
    <xf numFmtId="186" fontId="0" fillId="0" borderId="0" xfId="0" applyNumberFormat="1" applyFont="1" applyAlignment="1">
      <alignment horizontal="center" vertical="top"/>
    </xf>
    <xf numFmtId="186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86" fontId="0" fillId="0" borderId="0" xfId="0" applyNumberFormat="1" applyFont="1" applyAlignment="1">
      <alignment horizontal="right" vertical="center"/>
    </xf>
    <xf numFmtId="0" fontId="0" fillId="32" borderId="12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2" borderId="14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14" fillId="32" borderId="12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top"/>
    </xf>
    <xf numFmtId="0" fontId="0" fillId="32" borderId="11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center" vertical="top"/>
    </xf>
    <xf numFmtId="193" fontId="15" fillId="32" borderId="11" xfId="0" applyNumberFormat="1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61" fillId="32" borderId="11" xfId="0" applyFont="1" applyFill="1" applyBorder="1" applyAlignment="1">
      <alignment horizontal="left" vertical="center" wrapText="1"/>
    </xf>
    <xf numFmtId="0" fontId="61" fillId="32" borderId="11" xfId="0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10" borderId="11" xfId="0" applyNumberFormat="1" applyFont="1" applyFill="1" applyBorder="1" applyAlignment="1">
      <alignment horizontal="center" vertical="center" wrapText="1"/>
    </xf>
    <xf numFmtId="0" fontId="0" fillId="10" borderId="11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1" xfId="0" applyNumberFormat="1" applyFont="1" applyFill="1" applyBorder="1" applyAlignment="1">
      <alignment horizontal="center" vertical="center"/>
    </xf>
    <xf numFmtId="0" fontId="0" fillId="9" borderId="11" xfId="0" applyNumberFormat="1" applyFont="1" applyFill="1" applyBorder="1" applyAlignment="1">
      <alignment horizontal="center" vertical="center" wrapText="1"/>
    </xf>
    <xf numFmtId="0" fontId="0" fillId="9" borderId="16" xfId="0" applyNumberFormat="1" applyFont="1" applyFill="1" applyBorder="1" applyAlignment="1">
      <alignment horizontal="center" vertical="center" wrapText="1"/>
    </xf>
    <xf numFmtId="0" fontId="0" fillId="9" borderId="11" xfId="0" applyNumberFormat="1" applyFont="1" applyFill="1" applyBorder="1" applyAlignment="1">
      <alignment horizontal="center" vertical="center"/>
    </xf>
    <xf numFmtId="186" fontId="16" fillId="0" borderId="0" xfId="0" applyNumberFormat="1" applyFont="1" applyAlignment="1">
      <alignment vertical="center"/>
    </xf>
    <xf numFmtId="0" fontId="15" fillId="32" borderId="11" xfId="0" applyFont="1" applyFill="1" applyBorder="1" applyAlignment="1">
      <alignment horizontal="left" vertical="top" wrapText="1"/>
    </xf>
    <xf numFmtId="194" fontId="14" fillId="33" borderId="11" xfId="0" applyNumberFormat="1" applyFont="1" applyFill="1" applyBorder="1" applyAlignment="1">
      <alignment horizontal="right" vertical="center"/>
    </xf>
    <xf numFmtId="194" fontId="14" fillId="10" borderId="11" xfId="0" applyNumberFormat="1" applyFont="1" applyFill="1" applyBorder="1" applyAlignment="1">
      <alignment horizontal="right" vertical="center"/>
    </xf>
    <xf numFmtId="194" fontId="14" fillId="12" borderId="11" xfId="0" applyNumberFormat="1" applyFont="1" applyFill="1" applyBorder="1" applyAlignment="1">
      <alignment horizontal="right" vertical="center"/>
    </xf>
    <xf numFmtId="194" fontId="14" fillId="9" borderId="11" xfId="0" applyNumberFormat="1" applyFont="1" applyFill="1" applyBorder="1" applyAlignment="1">
      <alignment horizontal="right" vertical="center"/>
    </xf>
    <xf numFmtId="194" fontId="15" fillId="33" borderId="11" xfId="0" applyNumberFormat="1" applyFont="1" applyFill="1" applyBorder="1" applyAlignment="1">
      <alignment horizontal="right" vertical="center"/>
    </xf>
    <xf numFmtId="194" fontId="0" fillId="33" borderId="11" xfId="0" applyNumberFormat="1" applyFont="1" applyFill="1" applyBorder="1" applyAlignment="1">
      <alignment horizontal="right" vertical="top"/>
    </xf>
    <xf numFmtId="194" fontId="0" fillId="10" borderId="11" xfId="0" applyNumberFormat="1" applyFont="1" applyFill="1" applyBorder="1" applyAlignment="1">
      <alignment horizontal="right" vertical="top"/>
    </xf>
    <xf numFmtId="194" fontId="0" fillId="12" borderId="11" xfId="0" applyNumberFormat="1" applyFont="1" applyFill="1" applyBorder="1" applyAlignment="1">
      <alignment horizontal="right" vertical="top"/>
    </xf>
    <xf numFmtId="194" fontId="0" fillId="9" borderId="11" xfId="0" applyNumberFormat="1" applyFont="1" applyFill="1" applyBorder="1" applyAlignment="1">
      <alignment horizontal="right" vertical="top"/>
    </xf>
    <xf numFmtId="194" fontId="15" fillId="10" borderId="11" xfId="0" applyNumberFormat="1" applyFont="1" applyFill="1" applyBorder="1" applyAlignment="1">
      <alignment horizontal="right" vertical="center"/>
    </xf>
    <xf numFmtId="194" fontId="15" fillId="12" borderId="11" xfId="0" applyNumberFormat="1" applyFont="1" applyFill="1" applyBorder="1" applyAlignment="1">
      <alignment horizontal="right" vertical="center"/>
    </xf>
    <xf numFmtId="194" fontId="15" fillId="9" borderId="11" xfId="0" applyNumberFormat="1" applyFont="1" applyFill="1" applyBorder="1" applyAlignment="1">
      <alignment horizontal="right" vertical="center"/>
    </xf>
    <xf numFmtId="194" fontId="0" fillId="33" borderId="11" xfId="0" applyNumberFormat="1" applyFont="1" applyFill="1" applyBorder="1" applyAlignment="1">
      <alignment horizontal="right" vertical="center"/>
    </xf>
    <xf numFmtId="194" fontId="0" fillId="10" borderId="11" xfId="0" applyNumberFormat="1" applyFont="1" applyFill="1" applyBorder="1" applyAlignment="1">
      <alignment horizontal="right" vertical="center"/>
    </xf>
    <xf numFmtId="194" fontId="0" fillId="12" borderId="11" xfId="0" applyNumberFormat="1" applyFont="1" applyFill="1" applyBorder="1" applyAlignment="1">
      <alignment horizontal="right" vertical="center"/>
    </xf>
    <xf numFmtId="194" fontId="0" fillId="9" borderId="11" xfId="0" applyNumberFormat="1" applyFont="1" applyFill="1" applyBorder="1" applyAlignment="1">
      <alignment horizontal="right" vertical="center"/>
    </xf>
    <xf numFmtId="194" fontId="15" fillId="32" borderId="11" xfId="0" applyNumberFormat="1" applyFont="1" applyFill="1" applyBorder="1" applyAlignment="1">
      <alignment horizontal="right" vertical="center"/>
    </xf>
    <xf numFmtId="194" fontId="0" fillId="32" borderId="11" xfId="0" applyNumberFormat="1" applyFont="1" applyFill="1" applyBorder="1" applyAlignment="1">
      <alignment horizontal="right" vertical="center"/>
    </xf>
    <xf numFmtId="194" fontId="0" fillId="32" borderId="11" xfId="0" applyNumberFormat="1" applyFont="1" applyFill="1" applyBorder="1" applyAlignment="1">
      <alignment horizontal="right" vertical="top"/>
    </xf>
    <xf numFmtId="194" fontId="61" fillId="32" borderId="11" xfId="0" applyNumberFormat="1" applyFont="1" applyFill="1" applyBorder="1" applyAlignment="1">
      <alignment horizontal="right" vertical="center"/>
    </xf>
    <xf numFmtId="194" fontId="61" fillId="10" borderId="11" xfId="0" applyNumberFormat="1" applyFont="1" applyFill="1" applyBorder="1" applyAlignment="1">
      <alignment horizontal="right" vertical="center"/>
    </xf>
    <xf numFmtId="194" fontId="61" fillId="12" borderId="11" xfId="0" applyNumberFormat="1" applyFont="1" applyFill="1" applyBorder="1" applyAlignment="1">
      <alignment horizontal="right" vertical="center"/>
    </xf>
    <xf numFmtId="194" fontId="61" fillId="9" borderId="11" xfId="0" applyNumberFormat="1" applyFont="1" applyFill="1" applyBorder="1" applyAlignment="1">
      <alignment horizontal="right" vertical="center"/>
    </xf>
    <xf numFmtId="194" fontId="14" fillId="32" borderId="11" xfId="0" applyNumberFormat="1" applyFont="1" applyFill="1" applyBorder="1" applyAlignment="1">
      <alignment horizontal="right" vertical="center"/>
    </xf>
    <xf numFmtId="194" fontId="14" fillId="3" borderId="11" xfId="0" applyNumberFormat="1" applyFont="1" applyFill="1" applyBorder="1" applyAlignment="1">
      <alignment horizontal="right" vertical="center"/>
    </xf>
    <xf numFmtId="194" fontId="13" fillId="32" borderId="14" xfId="0" applyNumberFormat="1" applyFont="1" applyFill="1" applyBorder="1" applyAlignment="1">
      <alignment horizontal="right" vertical="center"/>
    </xf>
    <xf numFmtId="194" fontId="15" fillId="3" borderId="11" xfId="0" applyNumberFormat="1" applyFont="1" applyFill="1" applyBorder="1" applyAlignment="1">
      <alignment horizontal="right" vertical="center"/>
    </xf>
    <xf numFmtId="194" fontId="0" fillId="3" borderId="11" xfId="0" applyNumberFormat="1" applyFont="1" applyFill="1" applyBorder="1" applyAlignment="1">
      <alignment horizontal="right" vertical="top"/>
    </xf>
    <xf numFmtId="194" fontId="0" fillId="32" borderId="14" xfId="0" applyNumberFormat="1" applyFont="1" applyFill="1" applyBorder="1" applyAlignment="1">
      <alignment horizontal="right"/>
    </xf>
    <xf numFmtId="194" fontId="0" fillId="32" borderId="14" xfId="0" applyNumberFormat="1" applyFont="1" applyFill="1" applyBorder="1" applyAlignment="1">
      <alignment horizontal="right" vertical="center"/>
    </xf>
    <xf numFmtId="194" fontId="0" fillId="3" borderId="11" xfId="0" applyNumberFormat="1" applyFont="1" applyFill="1" applyBorder="1" applyAlignment="1">
      <alignment horizontal="right" vertical="center"/>
    </xf>
    <xf numFmtId="194" fontId="61" fillId="33" borderId="11" xfId="0" applyNumberFormat="1" applyFont="1" applyFill="1" applyBorder="1" applyAlignment="1">
      <alignment horizontal="right" vertical="center"/>
    </xf>
    <xf numFmtId="194" fontId="61" fillId="3" borderId="11" xfId="0" applyNumberFormat="1" applyFont="1" applyFill="1" applyBorder="1" applyAlignment="1">
      <alignment horizontal="right" vertical="center"/>
    </xf>
    <xf numFmtId="194" fontId="59" fillId="32" borderId="14" xfId="0" applyNumberFormat="1" applyFont="1" applyFill="1" applyBorder="1" applyAlignment="1">
      <alignment horizontal="right" vertical="center"/>
    </xf>
    <xf numFmtId="194" fontId="0" fillId="32" borderId="17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197" fontId="0" fillId="32" borderId="0" xfId="0" applyNumberFormat="1" applyFill="1" applyAlignment="1">
      <alignment horizontal="right" vertical="top"/>
    </xf>
    <xf numFmtId="197" fontId="0" fillId="32" borderId="0" xfId="0" applyNumberFormat="1" applyFill="1" applyAlignment="1">
      <alignment horizontal="left" vertical="top"/>
    </xf>
    <xf numFmtId="197" fontId="6" fillId="33" borderId="11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>
      <alignment horizontal="center" vertical="center"/>
    </xf>
    <xf numFmtId="197" fontId="6" fillId="33" borderId="11" xfId="0" applyNumberFormat="1" applyFont="1" applyFill="1" applyBorder="1" applyAlignment="1">
      <alignment horizontal="right" vertical="top"/>
    </xf>
    <xf numFmtId="197" fontId="7" fillId="33" borderId="11" xfId="0" applyNumberFormat="1" applyFont="1" applyFill="1" applyBorder="1" applyAlignment="1">
      <alignment horizontal="center" vertical="center"/>
    </xf>
    <xf numFmtId="197" fontId="6" fillId="32" borderId="0" xfId="0" applyNumberFormat="1" applyFont="1" applyFill="1" applyAlignment="1">
      <alignment horizontal="right" vertical="top"/>
    </xf>
    <xf numFmtId="197" fontId="0" fillId="33" borderId="0" xfId="0" applyNumberFormat="1" applyFill="1" applyAlignment="1">
      <alignment horizontal="right" vertical="top"/>
    </xf>
    <xf numFmtId="194" fontId="7" fillId="33" borderId="11" xfId="0" applyNumberFormat="1" applyFont="1" applyFill="1" applyBorder="1" applyAlignment="1">
      <alignment horizontal="right" vertical="center"/>
    </xf>
    <xf numFmtId="194" fontId="6" fillId="33" borderId="11" xfId="0" applyNumberFormat="1" applyFont="1" applyFill="1" applyBorder="1" applyAlignment="1">
      <alignment horizontal="right" vertical="top"/>
    </xf>
    <xf numFmtId="194" fontId="6" fillId="33" borderId="11" xfId="0" applyNumberFormat="1" applyFont="1" applyFill="1" applyBorder="1" applyAlignment="1">
      <alignment horizontal="right" vertical="center"/>
    </xf>
    <xf numFmtId="194" fontId="58" fillId="33" borderId="11" xfId="0" applyNumberFormat="1" applyFont="1" applyFill="1" applyBorder="1" applyAlignment="1">
      <alignment horizontal="right" vertical="center"/>
    </xf>
    <xf numFmtId="194" fontId="7" fillId="33" borderId="11" xfId="0" applyNumberFormat="1" applyFont="1" applyFill="1" applyBorder="1" applyAlignment="1">
      <alignment horizontal="right" vertical="top"/>
    </xf>
    <xf numFmtId="194" fontId="60" fillId="33" borderId="11" xfId="0" applyNumberFormat="1" applyFont="1" applyFill="1" applyBorder="1" applyAlignment="1">
      <alignment horizontal="right" vertical="top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 wrapText="1"/>
    </xf>
    <xf numFmtId="194" fontId="15" fillId="0" borderId="11" xfId="0" applyNumberFormat="1" applyFont="1" applyBorder="1" applyAlignment="1">
      <alignment horizontal="center" vertical="top"/>
    </xf>
    <xf numFmtId="197" fontId="15" fillId="0" borderId="11" xfId="0" applyNumberFormat="1" applyFont="1" applyBorder="1" applyAlignment="1">
      <alignment horizontal="center" vertical="top"/>
    </xf>
    <xf numFmtId="9" fontId="0" fillId="32" borderId="0" xfId="0" applyNumberFormat="1" applyFont="1" applyFill="1" applyAlignment="1">
      <alignment vertical="center"/>
    </xf>
    <xf numFmtId="9" fontId="0" fillId="32" borderId="0" xfId="0" applyNumberFormat="1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196" fontId="6" fillId="0" borderId="11" xfId="0" applyNumberFormat="1" applyFont="1" applyBorder="1" applyAlignment="1">
      <alignment horizontal="center" vertical="top"/>
    </xf>
    <xf numFmtId="196" fontId="7" fillId="0" borderId="11" xfId="0" applyNumberFormat="1" applyFont="1" applyBorder="1" applyAlignment="1">
      <alignment horizontal="center" vertical="center"/>
    </xf>
    <xf numFmtId="0" fontId="6" fillId="0" borderId="1" xfId="35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0" fontId="7" fillId="0" borderId="1" xfId="35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top"/>
    </xf>
    <xf numFmtId="186" fontId="7" fillId="0" borderId="11" xfId="0" applyNumberFormat="1" applyFont="1" applyBorder="1" applyAlignment="1">
      <alignment horizontal="center" vertical="top"/>
    </xf>
    <xf numFmtId="0" fontId="9" fillId="0" borderId="1" xfId="35" applyFont="1" applyFill="1" applyBorder="1" applyAlignment="1">
      <alignment horizontal="left" vertical="center" wrapText="1"/>
    </xf>
    <xf numFmtId="0" fontId="0" fillId="32" borderId="0" xfId="0" applyNumberFormat="1" applyFill="1" applyAlignment="1">
      <alignment horizontal="center" vertical="top"/>
    </xf>
    <xf numFmtId="2" fontId="0" fillId="32" borderId="0" xfId="0" applyNumberFormat="1" applyFill="1" applyAlignment="1">
      <alignment horizontal="center" vertical="top"/>
    </xf>
    <xf numFmtId="186" fontId="0" fillId="32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196" fontId="7" fillId="0" borderId="11" xfId="0" applyNumberFormat="1" applyFont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96" fontId="9" fillId="0" borderId="11" xfId="0" applyNumberFormat="1" applyFont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top"/>
    </xf>
    <xf numFmtId="0" fontId="6" fillId="32" borderId="11" xfId="0" applyNumberFormat="1" applyFont="1" applyFill="1" applyBorder="1" applyAlignment="1">
      <alignment horizontal="center" vertical="top"/>
    </xf>
    <xf numFmtId="0" fontId="9" fillId="32" borderId="11" xfId="0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top" wrapText="1"/>
    </xf>
    <xf numFmtId="196" fontId="6" fillId="0" borderId="11" xfId="0" applyNumberFormat="1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top"/>
    </xf>
    <xf numFmtId="2" fontId="0" fillId="32" borderId="0" xfId="0" applyNumberFormat="1" applyFont="1" applyFill="1" applyAlignment="1">
      <alignment horizontal="center" vertical="top"/>
    </xf>
    <xf numFmtId="196" fontId="9" fillId="0" borderId="11" xfId="0" applyNumberFormat="1" applyFont="1" applyBorder="1" applyAlignment="1">
      <alignment horizontal="left" vertical="center" wrapText="1"/>
    </xf>
    <xf numFmtId="196" fontId="6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96" fontId="9" fillId="0" borderId="1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12" borderId="11" xfId="0" applyNumberFormat="1" applyFont="1" applyFill="1" applyBorder="1" applyAlignment="1">
      <alignment horizontal="center" vertical="center" wrapText="1"/>
    </xf>
    <xf numFmtId="186" fontId="9" fillId="12" borderId="11" xfId="0" applyNumberFormat="1" applyFont="1" applyFill="1" applyBorder="1" applyAlignment="1">
      <alignment horizontal="right" vertical="center"/>
    </xf>
    <xf numFmtId="191" fontId="9" fillId="12" borderId="11" xfId="0" applyNumberFormat="1" applyFont="1" applyFill="1" applyBorder="1" applyAlignment="1">
      <alignment horizontal="right" vertical="center"/>
    </xf>
    <xf numFmtId="186" fontId="6" fillId="12" borderId="11" xfId="0" applyNumberFormat="1" applyFont="1" applyFill="1" applyBorder="1" applyAlignment="1">
      <alignment horizontal="right" vertical="center"/>
    </xf>
    <xf numFmtId="186" fontId="7" fillId="12" borderId="11" xfId="0" applyNumberFormat="1" applyFont="1" applyFill="1" applyBorder="1" applyAlignment="1">
      <alignment horizontal="right" vertical="center"/>
    </xf>
    <xf numFmtId="186" fontId="6" fillId="12" borderId="11" xfId="0" applyNumberFormat="1" applyFont="1" applyFill="1" applyBorder="1" applyAlignment="1">
      <alignment horizontal="right" vertical="top"/>
    </xf>
    <xf numFmtId="186" fontId="9" fillId="12" borderId="11" xfId="0" applyNumberFormat="1" applyFont="1" applyFill="1" applyBorder="1" applyAlignment="1">
      <alignment horizontal="right" vertical="top"/>
    </xf>
    <xf numFmtId="186" fontId="6" fillId="12" borderId="13" xfId="0" applyNumberFormat="1" applyFont="1" applyFill="1" applyBorder="1" applyAlignment="1">
      <alignment horizontal="right" vertical="top"/>
    </xf>
    <xf numFmtId="0" fontId="6" fillId="12" borderId="16" xfId="0" applyNumberFormat="1" applyFont="1" applyFill="1" applyBorder="1" applyAlignment="1">
      <alignment horizontal="center" vertical="center" wrapText="1"/>
    </xf>
    <xf numFmtId="186" fontId="7" fillId="12" borderId="11" xfId="0" applyNumberFormat="1" applyFont="1" applyFill="1" applyBorder="1" applyAlignment="1">
      <alignment horizontal="right" vertical="top"/>
    </xf>
    <xf numFmtId="0" fontId="0" fillId="32" borderId="11" xfId="0" applyFont="1" applyFill="1" applyBorder="1" applyAlignment="1">
      <alignment horizontal="left" vertical="top" wrapText="1"/>
    </xf>
    <xf numFmtId="0" fontId="0" fillId="3" borderId="11" xfId="0" applyNumberFormat="1" applyFont="1" applyFill="1" applyBorder="1" applyAlignment="1">
      <alignment horizontal="center" vertical="center"/>
    </xf>
    <xf numFmtId="186" fontId="0" fillId="3" borderId="18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12" borderId="11" xfId="0" applyNumberFormat="1" applyFont="1" applyFill="1" applyBorder="1" applyAlignment="1">
      <alignment horizontal="center" vertical="center"/>
    </xf>
    <xf numFmtId="0" fontId="6" fillId="12" borderId="16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top" wrapText="1"/>
    </xf>
    <xf numFmtId="186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left" vertical="top"/>
    </xf>
    <xf numFmtId="0" fontId="0" fillId="32" borderId="0" xfId="0" applyFont="1" applyFill="1" applyAlignment="1">
      <alignment/>
    </xf>
    <xf numFmtId="0" fontId="0" fillId="32" borderId="19" xfId="0" applyFont="1" applyFill="1" applyBorder="1" applyAlignment="1">
      <alignment horizontal="center" vertical="center"/>
    </xf>
    <xf numFmtId="193" fontId="0" fillId="32" borderId="14" xfId="0" applyNumberFormat="1" applyFont="1" applyFill="1" applyBorder="1" applyAlignment="1">
      <alignment vertical="center"/>
    </xf>
    <xf numFmtId="193" fontId="0" fillId="32" borderId="14" xfId="0" applyNumberFormat="1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186" fontId="59" fillId="32" borderId="0" xfId="0" applyNumberFormat="1" applyFont="1" applyFill="1" applyAlignment="1">
      <alignment horizontal="right" vertical="top"/>
    </xf>
    <xf numFmtId="0" fontId="59" fillId="32" borderId="0" xfId="0" applyFont="1" applyFill="1" applyAlignment="1">
      <alignment horizontal="right"/>
    </xf>
    <xf numFmtId="186" fontId="59" fillId="0" borderId="0" xfId="0" applyNumberFormat="1" applyFont="1" applyAlignment="1">
      <alignment horizontal="right" vertical="top"/>
    </xf>
    <xf numFmtId="186" fontId="62" fillId="0" borderId="0" xfId="0" applyNumberFormat="1" applyFont="1" applyAlignment="1">
      <alignment horizontal="right" vertical="top"/>
    </xf>
    <xf numFmtId="0" fontId="0" fillId="32" borderId="14" xfId="0" applyFont="1" applyFill="1" applyBorder="1" applyAlignment="1">
      <alignment horizontal="center" vertical="center" wrapText="1"/>
    </xf>
    <xf numFmtId="186" fontId="6" fillId="32" borderId="2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186" fontId="6" fillId="32" borderId="20" xfId="0" applyNumberFormat="1" applyFont="1" applyFill="1" applyBorder="1" applyAlignment="1">
      <alignment horizontal="center" vertical="center"/>
    </xf>
    <xf numFmtId="186" fontId="59" fillId="32" borderId="0" xfId="0" applyNumberFormat="1" applyFont="1" applyFill="1" applyAlignment="1">
      <alignment horizontal="right" vertical="top"/>
    </xf>
    <xf numFmtId="0" fontId="59" fillId="32" borderId="0" xfId="0" applyFont="1" applyFill="1" applyAlignment="1">
      <alignment horizontal="right" vertical="top"/>
    </xf>
    <xf numFmtId="0" fontId="0" fillId="32" borderId="0" xfId="0" applyFont="1" applyFill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86" fontId="62" fillId="0" borderId="0" xfId="0" applyNumberFormat="1" applyFont="1" applyAlignment="1">
      <alignment horizontal="right" vertical="top"/>
    </xf>
    <xf numFmtId="186" fontId="63" fillId="0" borderId="0" xfId="0" applyNumberFormat="1" applyFont="1" applyAlignment="1">
      <alignment horizontal="right" vertical="top"/>
    </xf>
    <xf numFmtId="186" fontId="13" fillId="9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10" borderId="11" xfId="0" applyNumberFormat="1" applyFont="1" applyFill="1" applyBorder="1" applyAlignment="1">
      <alignment horizontal="center" vertical="center"/>
    </xf>
    <xf numFmtId="0" fontId="0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32" borderId="18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186" fontId="0" fillId="33" borderId="18" xfId="0" applyNumberFormat="1" applyFont="1" applyFill="1" applyBorder="1" applyAlignment="1">
      <alignment horizontal="center" vertical="center"/>
    </xf>
    <xf numFmtId="186" fontId="0" fillId="3" borderId="18" xfId="0" applyNumberFormat="1" applyFont="1" applyFill="1" applyBorder="1" applyAlignment="1">
      <alignment horizontal="center" vertical="center"/>
    </xf>
    <xf numFmtId="0" fontId="0" fillId="9" borderId="11" xfId="0" applyNumberFormat="1" applyFont="1" applyFill="1" applyBorder="1" applyAlignment="1">
      <alignment horizontal="center" vertical="center"/>
    </xf>
    <xf numFmtId="186" fontId="13" fillId="10" borderId="18" xfId="0" applyNumberFormat="1" applyFont="1" applyFill="1" applyBorder="1" applyAlignment="1">
      <alignment horizontal="center" vertical="center" wrapText="1"/>
    </xf>
    <xf numFmtId="186" fontId="13" fillId="10" borderId="11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186" fontId="13" fillId="12" borderId="16" xfId="0" applyNumberFormat="1" applyFont="1" applyFill="1" applyBorder="1" applyAlignment="1">
      <alignment horizontal="center" vertical="center"/>
    </xf>
    <xf numFmtId="186" fontId="13" fillId="12" borderId="24" xfId="0" applyNumberFormat="1" applyFont="1" applyFill="1" applyBorder="1" applyAlignment="1">
      <alignment horizontal="center" vertical="center"/>
    </xf>
    <xf numFmtId="186" fontId="13" fillId="12" borderId="25" xfId="0" applyNumberFormat="1" applyFont="1" applyFill="1" applyBorder="1" applyAlignment="1">
      <alignment horizontal="center" vertical="center"/>
    </xf>
    <xf numFmtId="0" fontId="0" fillId="9" borderId="1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86" fontId="13" fillId="33" borderId="18" xfId="0" applyNumberFormat="1" applyFont="1" applyFill="1" applyBorder="1" applyAlignment="1">
      <alignment horizontal="center" vertical="center"/>
    </xf>
    <xf numFmtId="186" fontId="6" fillId="12" borderId="20" xfId="0" applyNumberFormat="1" applyFont="1" applyFill="1" applyBorder="1" applyAlignment="1">
      <alignment horizontal="center" vertical="center"/>
    </xf>
    <xf numFmtId="186" fontId="62" fillId="32" borderId="0" xfId="0" applyNumberFormat="1" applyFont="1" applyFill="1" applyAlignment="1">
      <alignment horizontal="right" vertical="top"/>
    </xf>
    <xf numFmtId="0" fontId="64" fillId="0" borderId="0" xfId="0" applyFont="1" applyFill="1" applyBorder="1" applyAlignment="1">
      <alignment horizontal="right"/>
    </xf>
    <xf numFmtId="0" fontId="5" fillId="32" borderId="0" xfId="0" applyNumberFormat="1" applyFont="1" applyFill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12" borderId="11" xfId="0" applyNumberFormat="1" applyFont="1" applyFill="1" applyBorder="1" applyAlignment="1">
      <alignment horizontal="center" vertical="center"/>
    </xf>
    <xf numFmtId="0" fontId="6" fillId="12" borderId="16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86" fontId="6" fillId="0" borderId="20" xfId="0" applyNumberFormat="1" applyFont="1" applyBorder="1" applyAlignment="1">
      <alignment horizontal="center" vertical="center"/>
    </xf>
    <xf numFmtId="186" fontId="6" fillId="32" borderId="28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1"/>
  <sheetViews>
    <sheetView zoomScale="120" zoomScaleNormal="120" zoomScalePageLayoutView="0" workbookViewId="0" topLeftCell="L1">
      <selection activeCell="V5" sqref="V5"/>
    </sheetView>
  </sheetViews>
  <sheetFormatPr defaultColWidth="9.140625" defaultRowHeight="12"/>
  <cols>
    <col min="1" max="1" width="8.00390625" style="42" customWidth="1"/>
    <col min="2" max="2" width="37.8515625" style="43" customWidth="1"/>
    <col min="3" max="3" width="7.421875" style="42" customWidth="1"/>
    <col min="4" max="4" width="18.8515625" style="42" hidden="1" customWidth="1"/>
    <col min="5" max="5" width="18.7109375" style="42" hidden="1" customWidth="1"/>
    <col min="6" max="6" width="15.421875" style="42" hidden="1" customWidth="1"/>
    <col min="7" max="7" width="18.00390625" style="42" hidden="1" customWidth="1"/>
    <col min="8" max="8" width="18.8515625" style="42" hidden="1" customWidth="1"/>
    <col min="9" max="9" width="17.8515625" style="42" hidden="1" customWidth="1"/>
    <col min="10" max="10" width="17.8515625" style="44" customWidth="1"/>
    <col min="11" max="11" width="17.7109375" style="95" customWidth="1"/>
    <col min="12" max="12" width="18.00390625" style="44" customWidth="1"/>
    <col min="13" max="13" width="13.00390625" style="44" hidden="1" customWidth="1"/>
    <col min="14" max="14" width="17.7109375" style="95" hidden="1" customWidth="1"/>
    <col min="15" max="15" width="13.00390625" style="44" hidden="1" customWidth="1"/>
    <col min="16" max="16" width="18.8515625" style="44" customWidth="1"/>
    <col min="17" max="17" width="17.7109375" style="95" customWidth="1"/>
    <col min="18" max="18" width="17.7109375" style="44" customWidth="1"/>
    <col min="19" max="19" width="18.00390625" style="44" customWidth="1"/>
    <col min="20" max="20" width="17.7109375" style="95" customWidth="1"/>
    <col min="21" max="21" width="17.8515625" style="44" customWidth="1"/>
    <col min="22" max="22" width="17.8515625" style="46" customWidth="1"/>
    <col min="23" max="16384" width="9.28125" style="46" customWidth="1"/>
  </cols>
  <sheetData>
    <row r="1" spans="1:22" ht="18.75" customHeight="1">
      <c r="A1" s="248"/>
      <c r="B1" s="277"/>
      <c r="C1" s="248"/>
      <c r="D1" s="248"/>
      <c r="E1" s="248"/>
      <c r="F1" s="248"/>
      <c r="G1" s="248"/>
      <c r="H1" s="248"/>
      <c r="I1" s="24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86"/>
      <c r="U1" s="286"/>
      <c r="V1" s="287" t="s">
        <v>574</v>
      </c>
    </row>
    <row r="2" spans="1:22" ht="14.25" customHeight="1">
      <c r="A2" s="248"/>
      <c r="B2" s="277"/>
      <c r="C2" s="248"/>
      <c r="D2" s="248"/>
      <c r="E2" s="248"/>
      <c r="F2" s="248"/>
      <c r="G2" s="248"/>
      <c r="H2" s="248"/>
      <c r="I2" s="248"/>
      <c r="J2" s="228"/>
      <c r="K2" s="228"/>
      <c r="L2" s="278"/>
      <c r="M2" s="278"/>
      <c r="N2" s="228"/>
      <c r="O2" s="278"/>
      <c r="P2" s="228"/>
      <c r="Q2" s="228"/>
      <c r="R2" s="278"/>
      <c r="S2" s="228"/>
      <c r="T2" s="294" t="s">
        <v>573</v>
      </c>
      <c r="U2" s="294"/>
      <c r="V2" s="294"/>
    </row>
    <row r="3" spans="1:22" ht="14.2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95" t="s">
        <v>579</v>
      </c>
      <c r="U3" s="295"/>
      <c r="V3" s="295"/>
    </row>
    <row r="4" spans="1:22" ht="18.75" customHeight="1">
      <c r="A4" s="296" t="s">
        <v>563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80"/>
    </row>
    <row r="5" spans="1:22" ht="13.5" customHeight="1" thickBot="1">
      <c r="A5" s="248"/>
      <c r="B5" s="277"/>
      <c r="C5" s="248"/>
      <c r="D5" s="248"/>
      <c r="E5" s="248"/>
      <c r="F5" s="248"/>
      <c r="G5" s="248"/>
      <c r="H5" s="248"/>
      <c r="I5" s="248"/>
      <c r="J5" s="228"/>
      <c r="K5" s="228"/>
      <c r="L5" s="228"/>
      <c r="M5" s="228"/>
      <c r="N5" s="228"/>
      <c r="O5" s="228"/>
      <c r="P5" s="228"/>
      <c r="Q5" s="228"/>
      <c r="R5" s="228"/>
      <c r="S5" s="48"/>
      <c r="T5" s="228"/>
      <c r="U5" s="228"/>
      <c r="V5" s="49" t="s">
        <v>0</v>
      </c>
    </row>
    <row r="6" spans="1:22" ht="21.75" customHeight="1">
      <c r="A6" s="299" t="s">
        <v>1</v>
      </c>
      <c r="B6" s="297" t="s">
        <v>2</v>
      </c>
      <c r="C6" s="297" t="s">
        <v>3</v>
      </c>
      <c r="D6" s="293" t="s">
        <v>473</v>
      </c>
      <c r="E6" s="293"/>
      <c r="F6" s="293"/>
      <c r="G6" s="293" t="s">
        <v>474</v>
      </c>
      <c r="H6" s="293"/>
      <c r="I6" s="293"/>
      <c r="J6" s="293" t="s">
        <v>152</v>
      </c>
      <c r="K6" s="293"/>
      <c r="L6" s="293"/>
      <c r="M6" s="291" t="s">
        <v>475</v>
      </c>
      <c r="N6" s="291"/>
      <c r="O6" s="291"/>
      <c r="P6" s="293" t="s">
        <v>153</v>
      </c>
      <c r="Q6" s="293"/>
      <c r="R6" s="293"/>
      <c r="S6" s="293" t="s">
        <v>564</v>
      </c>
      <c r="T6" s="293"/>
      <c r="U6" s="293"/>
      <c r="V6" s="281" t="s">
        <v>476</v>
      </c>
    </row>
    <row r="7" spans="1:22" ht="21" customHeight="1">
      <c r="A7" s="300"/>
      <c r="B7" s="298"/>
      <c r="C7" s="298"/>
      <c r="D7" s="292" t="s">
        <v>4</v>
      </c>
      <c r="E7" s="292" t="s">
        <v>5</v>
      </c>
      <c r="F7" s="292"/>
      <c r="G7" s="292" t="s">
        <v>4</v>
      </c>
      <c r="H7" s="292" t="s">
        <v>5</v>
      </c>
      <c r="I7" s="292"/>
      <c r="J7" s="292" t="s">
        <v>4</v>
      </c>
      <c r="K7" s="292" t="s">
        <v>5</v>
      </c>
      <c r="L7" s="292"/>
      <c r="M7" s="292" t="s">
        <v>4</v>
      </c>
      <c r="N7" s="292" t="s">
        <v>5</v>
      </c>
      <c r="O7" s="292"/>
      <c r="P7" s="292" t="s">
        <v>4</v>
      </c>
      <c r="Q7" s="292" t="s">
        <v>5</v>
      </c>
      <c r="R7" s="292"/>
      <c r="S7" s="292" t="s">
        <v>4</v>
      </c>
      <c r="T7" s="292" t="s">
        <v>5</v>
      </c>
      <c r="U7" s="292"/>
      <c r="V7" s="290" t="s">
        <v>565</v>
      </c>
    </row>
    <row r="8" spans="1:22" ht="33" customHeight="1">
      <c r="A8" s="300"/>
      <c r="B8" s="298"/>
      <c r="C8" s="298"/>
      <c r="D8" s="292"/>
      <c r="E8" s="34" t="s">
        <v>6</v>
      </c>
      <c r="F8" s="33" t="s">
        <v>7</v>
      </c>
      <c r="G8" s="292"/>
      <c r="H8" s="34" t="s">
        <v>6</v>
      </c>
      <c r="I8" s="33" t="s">
        <v>7</v>
      </c>
      <c r="J8" s="292"/>
      <c r="K8" s="34" t="s">
        <v>6</v>
      </c>
      <c r="L8" s="33" t="s">
        <v>7</v>
      </c>
      <c r="M8" s="292"/>
      <c r="N8" s="104" t="s">
        <v>6</v>
      </c>
      <c r="O8" s="33" t="s">
        <v>7</v>
      </c>
      <c r="P8" s="292"/>
      <c r="Q8" s="34" t="s">
        <v>6</v>
      </c>
      <c r="R8" s="33" t="s">
        <v>7</v>
      </c>
      <c r="S8" s="292"/>
      <c r="T8" s="34" t="s">
        <v>6</v>
      </c>
      <c r="U8" s="33" t="s">
        <v>7</v>
      </c>
      <c r="V8" s="290"/>
    </row>
    <row r="9" spans="1:22" s="52" customFormat="1" ht="23.25" customHeight="1">
      <c r="A9" s="50">
        <v>1</v>
      </c>
      <c r="B9" s="272">
        <v>2</v>
      </c>
      <c r="C9" s="272">
        <v>3</v>
      </c>
      <c r="D9" s="272">
        <v>4</v>
      </c>
      <c r="E9" s="35">
        <v>5</v>
      </c>
      <c r="F9" s="272">
        <v>6</v>
      </c>
      <c r="G9" s="272">
        <v>7</v>
      </c>
      <c r="H9" s="35">
        <v>8</v>
      </c>
      <c r="I9" s="272">
        <v>9</v>
      </c>
      <c r="J9" s="272">
        <v>10</v>
      </c>
      <c r="K9" s="35">
        <v>11</v>
      </c>
      <c r="L9" s="272">
        <v>12</v>
      </c>
      <c r="M9" s="272">
        <v>13</v>
      </c>
      <c r="N9" s="105">
        <v>11</v>
      </c>
      <c r="O9" s="272">
        <v>15</v>
      </c>
      <c r="P9" s="272">
        <v>16</v>
      </c>
      <c r="Q9" s="35">
        <v>11</v>
      </c>
      <c r="R9" s="272">
        <v>18</v>
      </c>
      <c r="S9" s="272">
        <v>19</v>
      </c>
      <c r="T9" s="35">
        <v>11</v>
      </c>
      <c r="U9" s="272">
        <v>21</v>
      </c>
      <c r="V9" s="51">
        <v>22</v>
      </c>
    </row>
    <row r="10" spans="1:22" s="52" customFormat="1" ht="23.25" customHeight="1">
      <c r="A10" s="53" t="s">
        <v>8</v>
      </c>
      <c r="B10" s="54" t="s">
        <v>9</v>
      </c>
      <c r="C10" s="55" t="s">
        <v>10</v>
      </c>
      <c r="D10" s="56">
        <f>E10+F10</f>
        <v>3659833293</v>
      </c>
      <c r="E10" s="81">
        <f>E12+E46+E64</f>
        <v>3025541441</v>
      </c>
      <c r="F10" s="58">
        <f>F12+F46+F64</f>
        <v>634291852</v>
      </c>
      <c r="G10" s="56">
        <f>H10+I10</f>
        <v>4636744150</v>
      </c>
      <c r="H10" s="36">
        <f>H12+H46+H64</f>
        <v>3365716350</v>
      </c>
      <c r="I10" s="56">
        <f>I12+I46+I64</f>
        <v>1271027800</v>
      </c>
      <c r="J10" s="59">
        <f>K10+L10</f>
        <v>3325050000</v>
      </c>
      <c r="K10" s="96">
        <f>K12+K46+K64</f>
        <v>2175050000</v>
      </c>
      <c r="L10" s="59">
        <v>1150000000</v>
      </c>
      <c r="M10" s="59"/>
      <c r="N10" s="106">
        <f>N12+N46+N64</f>
        <v>-1214399350</v>
      </c>
      <c r="O10" s="59"/>
      <c r="P10" s="59">
        <f>Q10+R10</f>
        <v>3362241100</v>
      </c>
      <c r="Q10" s="96">
        <f>Q12+Q46+Q64</f>
        <v>2262241100</v>
      </c>
      <c r="R10" s="59">
        <v>1100000000</v>
      </c>
      <c r="S10" s="59">
        <f>T10+U10</f>
        <v>3445000000</v>
      </c>
      <c r="T10" s="96">
        <f>T12+T46+T64</f>
        <v>2345000000</v>
      </c>
      <c r="U10" s="59">
        <v>1100000000</v>
      </c>
      <c r="V10" s="282"/>
    </row>
    <row r="11" spans="1:22" ht="16.5" customHeight="1">
      <c r="A11" s="60"/>
      <c r="B11" s="61" t="s">
        <v>5</v>
      </c>
      <c r="C11" s="62"/>
      <c r="D11" s="56">
        <f aca="true" t="shared" si="0" ref="D11:D74">E11+F11</f>
        <v>0</v>
      </c>
      <c r="E11" s="82"/>
      <c r="F11" s="64"/>
      <c r="G11" s="56">
        <f aca="true" t="shared" si="1" ref="G11:G74">H11+I11</f>
        <v>0</v>
      </c>
      <c r="H11" s="37"/>
      <c r="I11" s="65"/>
      <c r="J11" s="59">
        <f aca="true" t="shared" si="2" ref="J11:J74">K11+L11</f>
        <v>0</v>
      </c>
      <c r="K11" s="97"/>
      <c r="L11" s="66"/>
      <c r="M11" s="66"/>
      <c r="N11" s="107"/>
      <c r="O11" s="66"/>
      <c r="P11" s="66"/>
      <c r="Q11" s="97"/>
      <c r="R11" s="66"/>
      <c r="S11" s="66"/>
      <c r="T11" s="97"/>
      <c r="U11" s="66"/>
      <c r="V11" s="283"/>
    </row>
    <row r="12" spans="1:22" s="52" customFormat="1" ht="40.5" customHeight="1">
      <c r="A12" s="53" t="s">
        <v>11</v>
      </c>
      <c r="B12" s="54" t="s">
        <v>12</v>
      </c>
      <c r="C12" s="55" t="s">
        <v>13</v>
      </c>
      <c r="D12" s="56">
        <f t="shared" si="0"/>
        <v>767243091</v>
      </c>
      <c r="E12" s="81">
        <f>E14+E19+E22+E42</f>
        <v>767243091</v>
      </c>
      <c r="F12" s="58"/>
      <c r="G12" s="56">
        <f t="shared" si="1"/>
        <v>1095844970</v>
      </c>
      <c r="H12" s="36">
        <f>H14+H19+H22+H42</f>
        <v>1095844970</v>
      </c>
      <c r="I12" s="56">
        <f>I14+I19+I22+I42</f>
        <v>0</v>
      </c>
      <c r="J12" s="59">
        <f t="shared" si="2"/>
        <v>534058900</v>
      </c>
      <c r="K12" s="96">
        <f>K14+K19+K22+K42</f>
        <v>534058900</v>
      </c>
      <c r="L12" s="59"/>
      <c r="M12" s="59"/>
      <c r="N12" s="106">
        <f>N14+N19+N22+N22</f>
        <v>-595519070</v>
      </c>
      <c r="O12" s="59"/>
      <c r="P12" s="59"/>
      <c r="Q12" s="96">
        <f>Q14+Q19+Q22+Q42</f>
        <v>567350000</v>
      </c>
      <c r="R12" s="59"/>
      <c r="S12" s="59"/>
      <c r="T12" s="96">
        <f>T14+T19+T22+T42</f>
        <v>595108900</v>
      </c>
      <c r="U12" s="59"/>
      <c r="V12" s="282"/>
    </row>
    <row r="13" spans="1:22" ht="19.5" customHeight="1">
      <c r="A13" s="60"/>
      <c r="B13" s="61" t="s">
        <v>5</v>
      </c>
      <c r="C13" s="62"/>
      <c r="D13" s="56">
        <f t="shared" si="0"/>
        <v>0</v>
      </c>
      <c r="E13" s="82"/>
      <c r="F13" s="64"/>
      <c r="G13" s="56">
        <f t="shared" si="1"/>
        <v>0</v>
      </c>
      <c r="H13" s="37"/>
      <c r="I13" s="65"/>
      <c r="J13" s="59">
        <f t="shared" si="2"/>
        <v>0</v>
      </c>
      <c r="K13" s="97"/>
      <c r="L13" s="66"/>
      <c r="M13" s="66"/>
      <c r="N13" s="107"/>
      <c r="O13" s="66"/>
      <c r="P13" s="66"/>
      <c r="Q13" s="97"/>
      <c r="R13" s="66"/>
      <c r="S13" s="66"/>
      <c r="T13" s="97"/>
      <c r="U13" s="66"/>
      <c r="V13" s="283"/>
    </row>
    <row r="14" spans="1:22" s="52" customFormat="1" ht="39.75" customHeight="1">
      <c r="A14" s="53" t="s">
        <v>14</v>
      </c>
      <c r="B14" s="54" t="s">
        <v>15</v>
      </c>
      <c r="C14" s="55" t="s">
        <v>16</v>
      </c>
      <c r="D14" s="56">
        <f t="shared" si="0"/>
        <v>221042069</v>
      </c>
      <c r="E14" s="81">
        <v>221042069</v>
      </c>
      <c r="F14" s="58"/>
      <c r="G14" s="56">
        <f t="shared" si="1"/>
        <v>391391970</v>
      </c>
      <c r="H14" s="36">
        <f>H16+H17+H18</f>
        <v>391391970</v>
      </c>
      <c r="I14" s="56">
        <f>I16+I17+I18</f>
        <v>0</v>
      </c>
      <c r="J14" s="59">
        <f t="shared" si="2"/>
        <v>203338900</v>
      </c>
      <c r="K14" s="96">
        <f>K16+K17+K18</f>
        <v>203338900</v>
      </c>
      <c r="L14" s="59"/>
      <c r="M14" s="59"/>
      <c r="N14" s="106">
        <f>N16+N17+N18</f>
        <v>-188053070</v>
      </c>
      <c r="O14" s="59"/>
      <c r="P14" s="59"/>
      <c r="Q14" s="96">
        <f>Q16+Q17+Q18</f>
        <v>210000000</v>
      </c>
      <c r="R14" s="59"/>
      <c r="S14" s="59"/>
      <c r="T14" s="96">
        <f>T16+T17+T18</f>
        <v>215054100</v>
      </c>
      <c r="U14" s="59"/>
      <c r="V14" s="282"/>
    </row>
    <row r="15" spans="1:22" ht="12.75" customHeight="1">
      <c r="A15" s="60"/>
      <c r="B15" s="61" t="s">
        <v>5</v>
      </c>
      <c r="C15" s="62"/>
      <c r="D15" s="56">
        <f t="shared" si="0"/>
        <v>0</v>
      </c>
      <c r="E15" s="82"/>
      <c r="F15" s="64"/>
      <c r="G15" s="56">
        <f t="shared" si="1"/>
        <v>0</v>
      </c>
      <c r="H15" s="37"/>
      <c r="I15" s="65"/>
      <c r="J15" s="59">
        <f t="shared" si="2"/>
        <v>0</v>
      </c>
      <c r="K15" s="97"/>
      <c r="L15" s="66"/>
      <c r="M15" s="66"/>
      <c r="N15" s="107"/>
      <c r="O15" s="66"/>
      <c r="P15" s="66"/>
      <c r="Q15" s="97"/>
      <c r="R15" s="66"/>
      <c r="S15" s="66"/>
      <c r="T15" s="97"/>
      <c r="U15" s="66"/>
      <c r="V15" s="283"/>
    </row>
    <row r="16" spans="1:22" s="52" customFormat="1" ht="40.5" customHeight="1">
      <c r="A16" s="274" t="s">
        <v>17</v>
      </c>
      <c r="B16" s="67" t="s">
        <v>18</v>
      </c>
      <c r="C16" s="273" t="s">
        <v>10</v>
      </c>
      <c r="D16" s="56">
        <f t="shared" si="0"/>
        <v>52082806</v>
      </c>
      <c r="E16" s="83">
        <v>52082806</v>
      </c>
      <c r="F16" s="68"/>
      <c r="G16" s="56">
        <f t="shared" si="1"/>
        <v>23000000</v>
      </c>
      <c r="H16" s="38">
        <v>23000000</v>
      </c>
      <c r="I16" s="69"/>
      <c r="J16" s="59">
        <f t="shared" si="2"/>
        <v>0</v>
      </c>
      <c r="K16" s="98">
        <v>0</v>
      </c>
      <c r="L16" s="70"/>
      <c r="M16" s="70"/>
      <c r="N16" s="108">
        <f>K16-H16</f>
        <v>-23000000</v>
      </c>
      <c r="O16" s="70"/>
      <c r="P16" s="70"/>
      <c r="Q16" s="98">
        <v>0</v>
      </c>
      <c r="R16" s="70"/>
      <c r="S16" s="70"/>
      <c r="T16" s="98">
        <v>0</v>
      </c>
      <c r="U16" s="70"/>
      <c r="V16" s="282"/>
    </row>
    <row r="17" spans="1:22" s="52" customFormat="1" ht="33.75" customHeight="1">
      <c r="A17" s="274" t="s">
        <v>19</v>
      </c>
      <c r="B17" s="67" t="s">
        <v>20</v>
      </c>
      <c r="C17" s="273" t="s">
        <v>10</v>
      </c>
      <c r="D17" s="56">
        <f t="shared" si="0"/>
        <v>49463937</v>
      </c>
      <c r="E17" s="83">
        <v>49463937</v>
      </c>
      <c r="F17" s="68"/>
      <c r="G17" s="56">
        <f t="shared" si="1"/>
        <v>61000000</v>
      </c>
      <c r="H17" s="38">
        <v>61000000</v>
      </c>
      <c r="I17" s="69"/>
      <c r="J17" s="59">
        <f t="shared" si="2"/>
        <v>0</v>
      </c>
      <c r="K17" s="98">
        <v>0</v>
      </c>
      <c r="L17" s="70"/>
      <c r="M17" s="70"/>
      <c r="N17" s="108">
        <f>K17-H17</f>
        <v>-61000000</v>
      </c>
      <c r="O17" s="70"/>
      <c r="P17" s="70"/>
      <c r="Q17" s="98">
        <v>0</v>
      </c>
      <c r="R17" s="70"/>
      <c r="S17" s="70"/>
      <c r="T17" s="98">
        <v>0</v>
      </c>
      <c r="U17" s="70"/>
      <c r="V17" s="282"/>
    </row>
    <row r="18" spans="1:22" s="52" customFormat="1" ht="30" customHeight="1">
      <c r="A18" s="274" t="s">
        <v>21</v>
      </c>
      <c r="B18" s="67" t="s">
        <v>22</v>
      </c>
      <c r="C18" s="273" t="s">
        <v>10</v>
      </c>
      <c r="D18" s="56">
        <f t="shared" si="0"/>
        <v>119495326</v>
      </c>
      <c r="E18" s="83">
        <v>119495326</v>
      </c>
      <c r="F18" s="68"/>
      <c r="G18" s="56">
        <f t="shared" si="1"/>
        <v>307391970</v>
      </c>
      <c r="H18" s="38">
        <v>307391970</v>
      </c>
      <c r="I18" s="69"/>
      <c r="J18" s="59">
        <f t="shared" si="2"/>
        <v>203338900</v>
      </c>
      <c r="K18" s="98">
        <v>203338900</v>
      </c>
      <c r="L18" s="70"/>
      <c r="M18" s="70"/>
      <c r="N18" s="108">
        <f>K18-H18</f>
        <v>-104053070</v>
      </c>
      <c r="O18" s="70"/>
      <c r="P18" s="70"/>
      <c r="Q18" s="98">
        <v>210000000</v>
      </c>
      <c r="R18" s="70"/>
      <c r="S18" s="70"/>
      <c r="T18" s="98">
        <v>215054100</v>
      </c>
      <c r="U18" s="70"/>
      <c r="V18" s="282"/>
    </row>
    <row r="19" spans="1:22" s="52" customFormat="1" ht="19.5" customHeight="1">
      <c r="A19" s="53" t="s">
        <v>23</v>
      </c>
      <c r="B19" s="54" t="s">
        <v>24</v>
      </c>
      <c r="C19" s="55" t="s">
        <v>25</v>
      </c>
      <c r="D19" s="56">
        <f t="shared" si="0"/>
        <v>482262860</v>
      </c>
      <c r="E19" s="81">
        <f>E21</f>
        <v>482262860</v>
      </c>
      <c r="F19" s="58"/>
      <c r="G19" s="56">
        <f t="shared" si="1"/>
        <v>627000000</v>
      </c>
      <c r="H19" s="36">
        <f>H21</f>
        <v>627000000</v>
      </c>
      <c r="I19" s="56"/>
      <c r="J19" s="59">
        <f t="shared" si="2"/>
        <v>296000000</v>
      </c>
      <c r="K19" s="96">
        <f>K21</f>
        <v>296000000</v>
      </c>
      <c r="L19" s="59"/>
      <c r="M19" s="59"/>
      <c r="N19" s="106">
        <f>N21</f>
        <v>-331000000</v>
      </c>
      <c r="O19" s="59"/>
      <c r="P19" s="59"/>
      <c r="Q19" s="96">
        <f>Q21</f>
        <v>320000000</v>
      </c>
      <c r="R19" s="59"/>
      <c r="S19" s="59"/>
      <c r="T19" s="96">
        <f>T21</f>
        <v>340774800</v>
      </c>
      <c r="U19" s="59"/>
      <c r="V19" s="282"/>
    </row>
    <row r="20" spans="1:22" ht="16.5" customHeight="1">
      <c r="A20" s="60"/>
      <c r="B20" s="61" t="s">
        <v>5</v>
      </c>
      <c r="C20" s="62"/>
      <c r="D20" s="56">
        <f t="shared" si="0"/>
        <v>0</v>
      </c>
      <c r="E20" s="82"/>
      <c r="F20" s="64"/>
      <c r="G20" s="56">
        <f t="shared" si="1"/>
        <v>0</v>
      </c>
      <c r="H20" s="37"/>
      <c r="I20" s="65"/>
      <c r="J20" s="59">
        <f t="shared" si="2"/>
        <v>0</v>
      </c>
      <c r="K20" s="97"/>
      <c r="L20" s="66"/>
      <c r="M20" s="66"/>
      <c r="N20" s="107"/>
      <c r="O20" s="66"/>
      <c r="P20" s="66"/>
      <c r="Q20" s="97"/>
      <c r="R20" s="66"/>
      <c r="S20" s="66"/>
      <c r="T20" s="97"/>
      <c r="U20" s="66"/>
      <c r="V20" s="283"/>
    </row>
    <row r="21" spans="1:22" s="52" customFormat="1" ht="17.25" customHeight="1">
      <c r="A21" s="274" t="s">
        <v>26</v>
      </c>
      <c r="B21" s="67" t="s">
        <v>27</v>
      </c>
      <c r="C21" s="273" t="s">
        <v>10</v>
      </c>
      <c r="D21" s="56">
        <f t="shared" si="0"/>
        <v>482262860</v>
      </c>
      <c r="E21" s="83">
        <v>482262860</v>
      </c>
      <c r="F21" s="68"/>
      <c r="G21" s="56">
        <f t="shared" si="1"/>
        <v>627000000</v>
      </c>
      <c r="H21" s="38">
        <v>627000000</v>
      </c>
      <c r="I21" s="69"/>
      <c r="J21" s="59">
        <f t="shared" si="2"/>
        <v>296000000</v>
      </c>
      <c r="K21" s="98">
        <v>296000000</v>
      </c>
      <c r="L21" s="70"/>
      <c r="M21" s="70"/>
      <c r="N21" s="108">
        <f>K21-H21</f>
        <v>-331000000</v>
      </c>
      <c r="O21" s="70"/>
      <c r="P21" s="70"/>
      <c r="Q21" s="98">
        <v>320000000</v>
      </c>
      <c r="R21" s="70"/>
      <c r="S21" s="70"/>
      <c r="T21" s="98">
        <v>340774800</v>
      </c>
      <c r="U21" s="70"/>
      <c r="V21" s="282"/>
    </row>
    <row r="22" spans="1:22" s="52" customFormat="1" ht="80.25" customHeight="1">
      <c r="A22" s="53" t="s">
        <v>28</v>
      </c>
      <c r="B22" s="54" t="s">
        <v>29</v>
      </c>
      <c r="C22" s="55" t="s">
        <v>30</v>
      </c>
      <c r="D22" s="56">
        <f t="shared" si="0"/>
        <v>41529856</v>
      </c>
      <c r="E22" s="81">
        <f>E24+E25+E26+E27+E28+E29+E30+E31+E32+E33+E34+E35+E36+E37+E38+E39+E40+E41</f>
        <v>41529856</v>
      </c>
      <c r="F22" s="58"/>
      <c r="G22" s="56">
        <f t="shared" si="1"/>
        <v>59453000</v>
      </c>
      <c r="H22" s="36">
        <f>H24+H25+H26+H27+H28+H29+H30+H31+H32+H33+H34+H35+H36+H37+H38+H39+H40+H41</f>
        <v>59453000</v>
      </c>
      <c r="I22" s="56">
        <f>I24+I25+I26+I27+I28+I29+I31+I32+I33+I34+I35+I36+I37+I38+I39+I40+I41</f>
        <v>0</v>
      </c>
      <c r="J22" s="59">
        <f t="shared" si="2"/>
        <v>21220000</v>
      </c>
      <c r="K22" s="96">
        <f>K24+K25+K26+K27+K28+K29+K30+K31+K32+K33+K34+K35+K36+K37+K38+K39+K40+K41</f>
        <v>21220000</v>
      </c>
      <c r="L22" s="59"/>
      <c r="M22" s="59"/>
      <c r="N22" s="106">
        <f>N24+N25+N26+N27+N28+N29+N30+N31+N32+N33+N34+N35+N36+N37+N38+N39+N40+N41</f>
        <v>-38233000</v>
      </c>
      <c r="O22" s="59"/>
      <c r="P22" s="59"/>
      <c r="Q22" s="96">
        <f>Q24+Q25+Q26+Q27+Q28+Q29+Q30+Q31+Q32+Q33+Q34+Q35+Q36+Q37+Q38+Q39+Q40+Q41</f>
        <v>22850000</v>
      </c>
      <c r="R22" s="59"/>
      <c r="S22" s="59"/>
      <c r="T22" s="96">
        <f>T24+T25+T26+T27+T28+T29+T30+T31+T32+T33+T34+T35+T36+T37+T38+T39+T40+T41</f>
        <v>24780000</v>
      </c>
      <c r="U22" s="59"/>
      <c r="V22" s="282"/>
    </row>
    <row r="23" spans="1:22" ht="12.75" customHeight="1">
      <c r="A23" s="60"/>
      <c r="B23" s="61" t="s">
        <v>5</v>
      </c>
      <c r="C23" s="62"/>
      <c r="D23" s="56">
        <f t="shared" si="0"/>
        <v>0</v>
      </c>
      <c r="E23" s="82"/>
      <c r="F23" s="64"/>
      <c r="G23" s="56">
        <f t="shared" si="1"/>
        <v>0</v>
      </c>
      <c r="H23" s="37"/>
      <c r="I23" s="65"/>
      <c r="J23" s="59">
        <f t="shared" si="2"/>
        <v>0</v>
      </c>
      <c r="K23" s="97"/>
      <c r="L23" s="66"/>
      <c r="M23" s="66"/>
      <c r="N23" s="107"/>
      <c r="O23" s="66"/>
      <c r="P23" s="66"/>
      <c r="Q23" s="97"/>
      <c r="R23" s="66"/>
      <c r="S23" s="66"/>
      <c r="T23" s="97"/>
      <c r="U23" s="66"/>
      <c r="V23" s="283"/>
    </row>
    <row r="24" spans="1:22" ht="49.5" customHeight="1">
      <c r="A24" s="60" t="s">
        <v>31</v>
      </c>
      <c r="B24" s="61" t="s">
        <v>32</v>
      </c>
      <c r="C24" s="62" t="s">
        <v>10</v>
      </c>
      <c r="D24" s="56">
        <f t="shared" si="0"/>
        <v>11646600</v>
      </c>
      <c r="E24" s="83">
        <v>11646600</v>
      </c>
      <c r="F24" s="68"/>
      <c r="G24" s="56">
        <f t="shared" si="1"/>
        <v>11017000</v>
      </c>
      <c r="H24" s="38">
        <v>11017000</v>
      </c>
      <c r="I24" s="69"/>
      <c r="J24" s="56">
        <f t="shared" si="2"/>
        <v>4200000</v>
      </c>
      <c r="K24" s="38">
        <v>4200000</v>
      </c>
      <c r="L24" s="66"/>
      <c r="M24" s="66"/>
      <c r="N24" s="109">
        <f>K24-H24</f>
        <v>-6817000</v>
      </c>
      <c r="O24" s="66"/>
      <c r="P24" s="66"/>
      <c r="Q24" s="38">
        <v>4500000</v>
      </c>
      <c r="R24" s="66"/>
      <c r="S24" s="66"/>
      <c r="T24" s="38">
        <v>5000000</v>
      </c>
      <c r="U24" s="66"/>
      <c r="V24" s="283"/>
    </row>
    <row r="25" spans="1:22" ht="56.25" customHeight="1">
      <c r="A25" s="60" t="s">
        <v>33</v>
      </c>
      <c r="B25" s="61" t="s">
        <v>34</v>
      </c>
      <c r="C25" s="62" t="s">
        <v>10</v>
      </c>
      <c r="D25" s="56">
        <f t="shared" si="0"/>
        <v>1268000</v>
      </c>
      <c r="E25" s="83">
        <v>1268000</v>
      </c>
      <c r="F25" s="68"/>
      <c r="G25" s="56">
        <f t="shared" si="1"/>
        <v>459000</v>
      </c>
      <c r="H25" s="38">
        <v>459000</v>
      </c>
      <c r="I25" s="69"/>
      <c r="J25" s="56">
        <f t="shared" si="2"/>
        <v>0</v>
      </c>
      <c r="K25" s="38"/>
      <c r="L25" s="66"/>
      <c r="M25" s="66"/>
      <c r="N25" s="109">
        <f aca="true" t="shared" si="3" ref="N25:N41">K25-H25</f>
        <v>-459000</v>
      </c>
      <c r="O25" s="66"/>
      <c r="P25" s="66"/>
      <c r="Q25" s="38"/>
      <c r="R25" s="66"/>
      <c r="S25" s="66"/>
      <c r="T25" s="38"/>
      <c r="U25" s="66"/>
      <c r="V25" s="283"/>
    </row>
    <row r="26" spans="1:22" ht="35.25" customHeight="1">
      <c r="A26" s="60" t="s">
        <v>35</v>
      </c>
      <c r="B26" s="61" t="s">
        <v>36</v>
      </c>
      <c r="C26" s="62" t="s">
        <v>10</v>
      </c>
      <c r="D26" s="56">
        <f t="shared" si="0"/>
        <v>167500</v>
      </c>
      <c r="E26" s="83">
        <v>167500</v>
      </c>
      <c r="F26" s="68"/>
      <c r="G26" s="56">
        <f t="shared" si="1"/>
        <v>125000</v>
      </c>
      <c r="H26" s="38">
        <v>125000</v>
      </c>
      <c r="I26" s="69"/>
      <c r="J26" s="56">
        <f t="shared" si="2"/>
        <v>200000</v>
      </c>
      <c r="K26" s="38">
        <v>200000</v>
      </c>
      <c r="L26" s="66"/>
      <c r="M26" s="66"/>
      <c r="N26" s="109">
        <f t="shared" si="3"/>
        <v>75000</v>
      </c>
      <c r="O26" s="66"/>
      <c r="P26" s="66"/>
      <c r="Q26" s="38">
        <v>250000</v>
      </c>
      <c r="R26" s="66"/>
      <c r="S26" s="66"/>
      <c r="T26" s="38">
        <v>300000</v>
      </c>
      <c r="U26" s="66"/>
      <c r="V26" s="283"/>
    </row>
    <row r="27" spans="1:22" ht="66.75" customHeight="1">
      <c r="A27" s="60" t="s">
        <v>37</v>
      </c>
      <c r="B27" s="61" t="s">
        <v>38</v>
      </c>
      <c r="C27" s="62" t="s">
        <v>10</v>
      </c>
      <c r="D27" s="56">
        <f t="shared" si="0"/>
        <v>4444600</v>
      </c>
      <c r="E27" s="83">
        <v>4444600</v>
      </c>
      <c r="F27" s="68"/>
      <c r="G27" s="56">
        <f t="shared" si="1"/>
        <v>5200000</v>
      </c>
      <c r="H27" s="38">
        <v>5200000</v>
      </c>
      <c r="I27" s="69"/>
      <c r="J27" s="56">
        <f t="shared" si="2"/>
        <v>4600000</v>
      </c>
      <c r="K27" s="38">
        <v>4600000</v>
      </c>
      <c r="L27" s="66"/>
      <c r="M27" s="66"/>
      <c r="N27" s="109">
        <f t="shared" si="3"/>
        <v>-600000</v>
      </c>
      <c r="O27" s="66"/>
      <c r="P27" s="66"/>
      <c r="Q27" s="38">
        <v>4800000</v>
      </c>
      <c r="R27" s="66"/>
      <c r="S27" s="66"/>
      <c r="T27" s="38">
        <v>5000000</v>
      </c>
      <c r="U27" s="66"/>
      <c r="V27" s="283"/>
    </row>
    <row r="28" spans="1:22" ht="82.5" customHeight="1">
      <c r="A28" s="60" t="s">
        <v>39</v>
      </c>
      <c r="B28" s="61" t="s">
        <v>40</v>
      </c>
      <c r="C28" s="62" t="s">
        <v>10</v>
      </c>
      <c r="D28" s="56">
        <f t="shared" si="0"/>
        <v>825000</v>
      </c>
      <c r="E28" s="82">
        <v>825000</v>
      </c>
      <c r="F28" s="64"/>
      <c r="G28" s="56">
        <f t="shared" si="1"/>
        <v>1940000</v>
      </c>
      <c r="H28" s="37">
        <v>1940000</v>
      </c>
      <c r="I28" s="65"/>
      <c r="J28" s="59">
        <f t="shared" si="2"/>
        <v>420000</v>
      </c>
      <c r="K28" s="98">
        <v>420000</v>
      </c>
      <c r="L28" s="70"/>
      <c r="M28" s="70"/>
      <c r="N28" s="109">
        <f t="shared" si="3"/>
        <v>-1520000</v>
      </c>
      <c r="O28" s="70"/>
      <c r="P28" s="70"/>
      <c r="Q28" s="98">
        <v>450000</v>
      </c>
      <c r="R28" s="70"/>
      <c r="S28" s="70"/>
      <c r="T28" s="98">
        <v>480000</v>
      </c>
      <c r="U28" s="66"/>
      <c r="V28" s="283"/>
    </row>
    <row r="29" spans="1:22" ht="51.75" customHeight="1">
      <c r="A29" s="60" t="s">
        <v>41</v>
      </c>
      <c r="B29" s="61" t="s">
        <v>555</v>
      </c>
      <c r="C29" s="62" t="s">
        <v>10</v>
      </c>
      <c r="D29" s="56">
        <f t="shared" si="0"/>
        <v>75000</v>
      </c>
      <c r="E29" s="82">
        <v>75000</v>
      </c>
      <c r="F29" s="64"/>
      <c r="G29" s="56">
        <f t="shared" si="1"/>
        <v>150000</v>
      </c>
      <c r="H29" s="37">
        <v>150000</v>
      </c>
      <c r="I29" s="65"/>
      <c r="J29" s="59">
        <f t="shared" si="2"/>
        <v>100000</v>
      </c>
      <c r="K29" s="97">
        <v>100000</v>
      </c>
      <c r="L29" s="66"/>
      <c r="M29" s="66"/>
      <c r="N29" s="109">
        <f t="shared" si="3"/>
        <v>-50000</v>
      </c>
      <c r="O29" s="66"/>
      <c r="P29" s="66"/>
      <c r="Q29" s="97">
        <v>100000</v>
      </c>
      <c r="R29" s="66"/>
      <c r="S29" s="66"/>
      <c r="T29" s="97">
        <v>100000</v>
      </c>
      <c r="U29" s="66"/>
      <c r="V29" s="283"/>
    </row>
    <row r="30" spans="1:22" ht="40.5" customHeight="1">
      <c r="A30" s="60" t="s">
        <v>43</v>
      </c>
      <c r="B30" s="61" t="s">
        <v>44</v>
      </c>
      <c r="C30" s="62" t="s">
        <v>10</v>
      </c>
      <c r="D30" s="56">
        <f t="shared" si="0"/>
        <v>12016715</v>
      </c>
      <c r="E30" s="82">
        <v>12016715</v>
      </c>
      <c r="F30" s="64"/>
      <c r="G30" s="56">
        <f t="shared" si="1"/>
        <v>22400000</v>
      </c>
      <c r="H30" s="37">
        <v>22400000</v>
      </c>
      <c r="I30" s="65"/>
      <c r="J30" s="59">
        <f t="shared" si="2"/>
        <v>7000000</v>
      </c>
      <c r="K30" s="97">
        <v>7000000</v>
      </c>
      <c r="L30" s="66"/>
      <c r="M30" s="66"/>
      <c r="N30" s="109">
        <f t="shared" si="3"/>
        <v>-15400000</v>
      </c>
      <c r="O30" s="66"/>
      <c r="P30" s="66"/>
      <c r="Q30" s="97">
        <v>7500000</v>
      </c>
      <c r="R30" s="66"/>
      <c r="S30" s="66"/>
      <c r="T30" s="97">
        <v>8000000</v>
      </c>
      <c r="U30" s="66"/>
      <c r="V30" s="283"/>
    </row>
    <row r="31" spans="1:22" ht="66.75" customHeight="1">
      <c r="A31" s="60" t="s">
        <v>45</v>
      </c>
      <c r="B31" s="61" t="s">
        <v>46</v>
      </c>
      <c r="C31" s="62" t="s">
        <v>10</v>
      </c>
      <c r="D31" s="56">
        <f t="shared" si="0"/>
        <v>2341906</v>
      </c>
      <c r="E31" s="82">
        <v>2341906</v>
      </c>
      <c r="F31" s="64"/>
      <c r="G31" s="56">
        <f t="shared" si="1"/>
        <v>550000</v>
      </c>
      <c r="H31" s="37">
        <v>550000</v>
      </c>
      <c r="I31" s="65"/>
      <c r="J31" s="59">
        <f t="shared" si="2"/>
        <v>400000</v>
      </c>
      <c r="K31" s="97">
        <v>400000</v>
      </c>
      <c r="L31" s="66"/>
      <c r="M31" s="66"/>
      <c r="N31" s="109">
        <f t="shared" si="3"/>
        <v>-150000</v>
      </c>
      <c r="O31" s="66"/>
      <c r="P31" s="66"/>
      <c r="Q31" s="97">
        <v>500000</v>
      </c>
      <c r="R31" s="66"/>
      <c r="S31" s="66"/>
      <c r="T31" s="97">
        <v>600000</v>
      </c>
      <c r="U31" s="66"/>
      <c r="V31" s="283"/>
    </row>
    <row r="32" spans="1:22" ht="60">
      <c r="A32" s="60" t="s">
        <v>47</v>
      </c>
      <c r="B32" s="61" t="s">
        <v>48</v>
      </c>
      <c r="C32" s="62" t="s">
        <v>10</v>
      </c>
      <c r="D32" s="56">
        <f t="shared" si="0"/>
        <v>2638297</v>
      </c>
      <c r="E32" s="82">
        <v>2638297</v>
      </c>
      <c r="F32" s="64"/>
      <c r="G32" s="56">
        <f t="shared" si="1"/>
        <v>1800000</v>
      </c>
      <c r="H32" s="37">
        <v>1800000</v>
      </c>
      <c r="I32" s="65"/>
      <c r="J32" s="59">
        <f t="shared" si="2"/>
        <v>700000</v>
      </c>
      <c r="K32" s="97">
        <v>700000</v>
      </c>
      <c r="L32" s="66"/>
      <c r="M32" s="66"/>
      <c r="N32" s="109">
        <f t="shared" si="3"/>
        <v>-1100000</v>
      </c>
      <c r="O32" s="66"/>
      <c r="P32" s="66"/>
      <c r="Q32" s="97">
        <v>800000</v>
      </c>
      <c r="R32" s="66"/>
      <c r="S32" s="66"/>
      <c r="T32" s="97">
        <v>900000</v>
      </c>
      <c r="U32" s="66"/>
      <c r="V32" s="283"/>
    </row>
    <row r="33" spans="1:22" ht="42.75" customHeight="1">
      <c r="A33" s="60" t="s">
        <v>49</v>
      </c>
      <c r="B33" s="61" t="s">
        <v>50</v>
      </c>
      <c r="C33" s="62" t="s">
        <v>10</v>
      </c>
      <c r="D33" s="56">
        <f t="shared" si="0"/>
        <v>342000</v>
      </c>
      <c r="E33" s="82">
        <v>342000</v>
      </c>
      <c r="F33" s="64"/>
      <c r="G33" s="56">
        <f t="shared" si="1"/>
        <v>2240000</v>
      </c>
      <c r="H33" s="37">
        <v>2240000</v>
      </c>
      <c r="I33" s="65"/>
      <c r="J33" s="59">
        <f t="shared" si="2"/>
        <v>1300000</v>
      </c>
      <c r="K33" s="97">
        <v>1300000</v>
      </c>
      <c r="L33" s="66"/>
      <c r="M33" s="66"/>
      <c r="N33" s="109">
        <f t="shared" si="3"/>
        <v>-940000</v>
      </c>
      <c r="O33" s="66"/>
      <c r="P33" s="66"/>
      <c r="Q33" s="97">
        <v>1400000</v>
      </c>
      <c r="R33" s="66"/>
      <c r="S33" s="66"/>
      <c r="T33" s="97">
        <v>1500000</v>
      </c>
      <c r="U33" s="66"/>
      <c r="V33" s="283"/>
    </row>
    <row r="34" spans="1:22" ht="36">
      <c r="A34" s="60" t="s">
        <v>51</v>
      </c>
      <c r="B34" s="61" t="s">
        <v>52</v>
      </c>
      <c r="C34" s="62" t="s">
        <v>10</v>
      </c>
      <c r="D34" s="56">
        <f t="shared" si="0"/>
        <v>0</v>
      </c>
      <c r="E34" s="82"/>
      <c r="F34" s="64"/>
      <c r="G34" s="56">
        <f t="shared" si="1"/>
        <v>0</v>
      </c>
      <c r="H34" s="37">
        <v>0</v>
      </c>
      <c r="I34" s="65"/>
      <c r="J34" s="59">
        <f t="shared" si="2"/>
        <v>0</v>
      </c>
      <c r="K34" s="97"/>
      <c r="L34" s="66"/>
      <c r="M34" s="66"/>
      <c r="N34" s="109">
        <f t="shared" si="3"/>
        <v>0</v>
      </c>
      <c r="O34" s="66"/>
      <c r="P34" s="66"/>
      <c r="Q34" s="97"/>
      <c r="R34" s="66"/>
      <c r="S34" s="66"/>
      <c r="T34" s="97"/>
      <c r="U34" s="66"/>
      <c r="V34" s="283"/>
    </row>
    <row r="35" spans="1:22" ht="72">
      <c r="A35" s="60" t="s">
        <v>53</v>
      </c>
      <c r="B35" s="61" t="s">
        <v>54</v>
      </c>
      <c r="C35" s="62" t="s">
        <v>10</v>
      </c>
      <c r="D35" s="56">
        <f t="shared" si="0"/>
        <v>5299238</v>
      </c>
      <c r="E35" s="82">
        <v>5299238</v>
      </c>
      <c r="F35" s="64"/>
      <c r="G35" s="56">
        <f t="shared" si="1"/>
        <v>10872000</v>
      </c>
      <c r="H35" s="37">
        <v>10872000</v>
      </c>
      <c r="I35" s="65"/>
      <c r="J35" s="59">
        <f t="shared" si="2"/>
        <v>2000000</v>
      </c>
      <c r="K35" s="97">
        <v>2000000</v>
      </c>
      <c r="L35" s="66"/>
      <c r="M35" s="66"/>
      <c r="N35" s="109">
        <f t="shared" si="3"/>
        <v>-8872000</v>
      </c>
      <c r="O35" s="66"/>
      <c r="P35" s="66"/>
      <c r="Q35" s="97">
        <v>2200000</v>
      </c>
      <c r="R35" s="66"/>
      <c r="S35" s="66"/>
      <c r="T35" s="97">
        <v>2500000</v>
      </c>
      <c r="U35" s="66"/>
      <c r="V35" s="283"/>
    </row>
    <row r="36" spans="1:22" ht="81" customHeight="1">
      <c r="A36" s="60" t="s">
        <v>55</v>
      </c>
      <c r="B36" s="61" t="s">
        <v>56</v>
      </c>
      <c r="C36" s="62" t="s">
        <v>10</v>
      </c>
      <c r="D36" s="56">
        <f t="shared" si="0"/>
        <v>200000</v>
      </c>
      <c r="E36" s="82">
        <v>200000</v>
      </c>
      <c r="F36" s="64"/>
      <c r="G36" s="56">
        <f t="shared" si="1"/>
        <v>600000</v>
      </c>
      <c r="H36" s="37">
        <v>600000</v>
      </c>
      <c r="I36" s="65"/>
      <c r="J36" s="59">
        <f t="shared" si="2"/>
        <v>300000</v>
      </c>
      <c r="K36" s="97">
        <v>300000</v>
      </c>
      <c r="L36" s="66"/>
      <c r="M36" s="66"/>
      <c r="N36" s="109">
        <f t="shared" si="3"/>
        <v>-300000</v>
      </c>
      <c r="O36" s="66"/>
      <c r="P36" s="66"/>
      <c r="Q36" s="97">
        <v>350000</v>
      </c>
      <c r="R36" s="66"/>
      <c r="S36" s="66"/>
      <c r="T36" s="97">
        <v>400000</v>
      </c>
      <c r="U36" s="66"/>
      <c r="V36" s="283"/>
    </row>
    <row r="37" spans="1:22" ht="47.25" customHeight="1">
      <c r="A37" s="60" t="s">
        <v>57</v>
      </c>
      <c r="B37" s="61" t="s">
        <v>58</v>
      </c>
      <c r="C37" s="62" t="s">
        <v>10</v>
      </c>
      <c r="D37" s="56">
        <f t="shared" si="0"/>
        <v>15000</v>
      </c>
      <c r="E37" s="82">
        <v>15000</v>
      </c>
      <c r="F37" s="64"/>
      <c r="G37" s="56">
        <f t="shared" si="1"/>
        <v>60000</v>
      </c>
      <c r="H37" s="37">
        <v>60000</v>
      </c>
      <c r="I37" s="65"/>
      <c r="J37" s="59">
        <f t="shared" si="2"/>
        <v>0</v>
      </c>
      <c r="K37" s="97">
        <v>0</v>
      </c>
      <c r="L37" s="66"/>
      <c r="M37" s="66"/>
      <c r="N37" s="109">
        <f t="shared" si="3"/>
        <v>-60000</v>
      </c>
      <c r="O37" s="66"/>
      <c r="P37" s="66"/>
      <c r="Q37" s="97">
        <v>0</v>
      </c>
      <c r="R37" s="66"/>
      <c r="S37" s="66"/>
      <c r="T37" s="97">
        <v>0</v>
      </c>
      <c r="U37" s="66"/>
      <c r="V37" s="283"/>
    </row>
    <row r="38" spans="1:22" ht="49.5" customHeight="1">
      <c r="A38" s="60" t="s">
        <v>59</v>
      </c>
      <c r="B38" s="61" t="s">
        <v>60</v>
      </c>
      <c r="C38" s="62" t="s">
        <v>10</v>
      </c>
      <c r="D38" s="56">
        <f t="shared" si="0"/>
        <v>0</v>
      </c>
      <c r="E38" s="82"/>
      <c r="F38" s="64"/>
      <c r="G38" s="56">
        <f t="shared" si="1"/>
        <v>2000000</v>
      </c>
      <c r="H38" s="37">
        <v>2000000</v>
      </c>
      <c r="I38" s="65"/>
      <c r="J38" s="59">
        <f t="shared" si="2"/>
        <v>0</v>
      </c>
      <c r="K38" s="97">
        <v>0</v>
      </c>
      <c r="L38" s="66"/>
      <c r="M38" s="66"/>
      <c r="N38" s="109">
        <f t="shared" si="3"/>
        <v>-2000000</v>
      </c>
      <c r="O38" s="66"/>
      <c r="P38" s="66"/>
      <c r="Q38" s="97">
        <v>0</v>
      </c>
      <c r="R38" s="66"/>
      <c r="S38" s="66"/>
      <c r="T38" s="97">
        <v>0</v>
      </c>
      <c r="U38" s="66"/>
      <c r="V38" s="283"/>
    </row>
    <row r="39" spans="1:22" ht="37.5" customHeight="1">
      <c r="A39" s="60" t="s">
        <v>61</v>
      </c>
      <c r="B39" s="61" t="s">
        <v>62</v>
      </c>
      <c r="C39" s="62" t="s">
        <v>10</v>
      </c>
      <c r="D39" s="56">
        <f t="shared" si="0"/>
        <v>0</v>
      </c>
      <c r="E39" s="82"/>
      <c r="F39" s="64"/>
      <c r="G39" s="56">
        <f t="shared" si="1"/>
        <v>0</v>
      </c>
      <c r="H39" s="37"/>
      <c r="I39" s="65"/>
      <c r="J39" s="59">
        <f t="shared" si="2"/>
        <v>0</v>
      </c>
      <c r="K39" s="97">
        <v>0</v>
      </c>
      <c r="L39" s="66"/>
      <c r="M39" s="66"/>
      <c r="N39" s="109">
        <f t="shared" si="3"/>
        <v>0</v>
      </c>
      <c r="O39" s="66"/>
      <c r="P39" s="66"/>
      <c r="Q39" s="97">
        <v>0</v>
      </c>
      <c r="R39" s="66"/>
      <c r="S39" s="66"/>
      <c r="T39" s="97">
        <v>0</v>
      </c>
      <c r="U39" s="66"/>
      <c r="V39" s="283"/>
    </row>
    <row r="40" spans="1:22" ht="37.5" customHeight="1">
      <c r="A40" s="60" t="s">
        <v>63</v>
      </c>
      <c r="B40" s="61" t="s">
        <v>64</v>
      </c>
      <c r="C40" s="62" t="s">
        <v>10</v>
      </c>
      <c r="D40" s="56">
        <f t="shared" si="0"/>
        <v>0</v>
      </c>
      <c r="E40" s="82"/>
      <c r="F40" s="64"/>
      <c r="G40" s="56">
        <f t="shared" si="1"/>
        <v>0</v>
      </c>
      <c r="H40" s="37"/>
      <c r="I40" s="65"/>
      <c r="J40" s="59">
        <f t="shared" si="2"/>
        <v>0</v>
      </c>
      <c r="K40" s="97">
        <v>0</v>
      </c>
      <c r="L40" s="66"/>
      <c r="M40" s="66"/>
      <c r="N40" s="109">
        <f t="shared" si="3"/>
        <v>0</v>
      </c>
      <c r="O40" s="66"/>
      <c r="P40" s="66"/>
      <c r="Q40" s="97">
        <v>0</v>
      </c>
      <c r="R40" s="66"/>
      <c r="S40" s="66"/>
      <c r="T40" s="97">
        <v>0</v>
      </c>
      <c r="U40" s="66"/>
      <c r="V40" s="283"/>
    </row>
    <row r="41" spans="1:22" ht="24">
      <c r="A41" s="60" t="s">
        <v>65</v>
      </c>
      <c r="B41" s="61" t="s">
        <v>66</v>
      </c>
      <c r="C41" s="62" t="s">
        <v>10</v>
      </c>
      <c r="D41" s="56">
        <f t="shared" si="0"/>
        <v>250000</v>
      </c>
      <c r="E41" s="82">
        <v>250000</v>
      </c>
      <c r="F41" s="64"/>
      <c r="G41" s="56">
        <f t="shared" si="1"/>
        <v>40000</v>
      </c>
      <c r="H41" s="37">
        <v>40000</v>
      </c>
      <c r="I41" s="65"/>
      <c r="J41" s="59">
        <f t="shared" si="2"/>
        <v>0</v>
      </c>
      <c r="K41" s="97"/>
      <c r="L41" s="66"/>
      <c r="M41" s="66"/>
      <c r="N41" s="109">
        <f t="shared" si="3"/>
        <v>-40000</v>
      </c>
      <c r="O41" s="66"/>
      <c r="P41" s="66"/>
      <c r="Q41" s="97"/>
      <c r="R41" s="66"/>
      <c r="S41" s="66"/>
      <c r="T41" s="97"/>
      <c r="U41" s="66"/>
      <c r="V41" s="283"/>
    </row>
    <row r="42" spans="1:22" s="52" customFormat="1" ht="41.25" customHeight="1">
      <c r="A42" s="53" t="s">
        <v>67</v>
      </c>
      <c r="B42" s="54" t="s">
        <v>68</v>
      </c>
      <c r="C42" s="55" t="s">
        <v>69</v>
      </c>
      <c r="D42" s="56">
        <f t="shared" si="0"/>
        <v>22408306</v>
      </c>
      <c r="E42" s="81">
        <f>E44+E45</f>
        <v>22408306</v>
      </c>
      <c r="F42" s="58"/>
      <c r="G42" s="56">
        <f t="shared" si="1"/>
        <v>18000000</v>
      </c>
      <c r="H42" s="36">
        <f>H44+H45</f>
        <v>18000000</v>
      </c>
      <c r="I42" s="56">
        <f>I44+I45</f>
        <v>0</v>
      </c>
      <c r="J42" s="59">
        <f t="shared" si="2"/>
        <v>13500000</v>
      </c>
      <c r="K42" s="36">
        <f>K44+K45</f>
        <v>13500000</v>
      </c>
      <c r="L42" s="59"/>
      <c r="M42" s="59"/>
      <c r="N42" s="110">
        <f>N44+N45</f>
        <v>-4500000</v>
      </c>
      <c r="O42" s="59"/>
      <c r="P42" s="59"/>
      <c r="Q42" s="36">
        <f>Q44+Q45</f>
        <v>14500000</v>
      </c>
      <c r="R42" s="59"/>
      <c r="S42" s="59"/>
      <c r="T42" s="36">
        <f>T44+T45</f>
        <v>14500000</v>
      </c>
      <c r="U42" s="59"/>
      <c r="V42" s="282"/>
    </row>
    <row r="43" spans="1:22" ht="18" customHeight="1">
      <c r="A43" s="60"/>
      <c r="B43" s="61" t="s">
        <v>5</v>
      </c>
      <c r="C43" s="62"/>
      <c r="D43" s="56">
        <f t="shared" si="0"/>
        <v>0</v>
      </c>
      <c r="E43" s="82"/>
      <c r="F43" s="64"/>
      <c r="G43" s="56">
        <f t="shared" si="1"/>
        <v>0</v>
      </c>
      <c r="H43" s="37"/>
      <c r="I43" s="65"/>
      <c r="J43" s="59">
        <f t="shared" si="2"/>
        <v>0</v>
      </c>
      <c r="K43" s="97"/>
      <c r="L43" s="66"/>
      <c r="M43" s="66"/>
      <c r="N43" s="107"/>
      <c r="O43" s="66"/>
      <c r="P43" s="66"/>
      <c r="Q43" s="97"/>
      <c r="R43" s="66"/>
      <c r="S43" s="66"/>
      <c r="T43" s="97"/>
      <c r="U43" s="66"/>
      <c r="V43" s="283"/>
    </row>
    <row r="44" spans="1:22" s="52" customFormat="1" ht="81.75" customHeight="1">
      <c r="A44" s="274" t="s">
        <v>70</v>
      </c>
      <c r="B44" s="67" t="s">
        <v>71</v>
      </c>
      <c r="C44" s="273" t="s">
        <v>10</v>
      </c>
      <c r="D44" s="56">
        <f t="shared" si="0"/>
        <v>5450000</v>
      </c>
      <c r="E44" s="83">
        <v>5450000</v>
      </c>
      <c r="F44" s="68"/>
      <c r="G44" s="56">
        <f t="shared" si="1"/>
        <v>3000000</v>
      </c>
      <c r="H44" s="38">
        <v>3000000</v>
      </c>
      <c r="I44" s="69"/>
      <c r="J44" s="59">
        <f t="shared" si="2"/>
        <v>6500000</v>
      </c>
      <c r="K44" s="98">
        <v>6500000</v>
      </c>
      <c r="L44" s="70"/>
      <c r="M44" s="70"/>
      <c r="N44" s="108">
        <f>K44-H44</f>
        <v>3500000</v>
      </c>
      <c r="O44" s="70"/>
      <c r="P44" s="70"/>
      <c r="Q44" s="98">
        <v>7000000</v>
      </c>
      <c r="R44" s="70"/>
      <c r="S44" s="70"/>
      <c r="T44" s="98">
        <v>7000000</v>
      </c>
      <c r="U44" s="70"/>
      <c r="V44" s="282"/>
    </row>
    <row r="45" spans="1:22" s="52" customFormat="1" ht="78.75" customHeight="1">
      <c r="A45" s="274" t="s">
        <v>72</v>
      </c>
      <c r="B45" s="67" t="s">
        <v>73</v>
      </c>
      <c r="C45" s="273" t="s">
        <v>10</v>
      </c>
      <c r="D45" s="56">
        <f t="shared" si="0"/>
        <v>16958306</v>
      </c>
      <c r="E45" s="83">
        <v>16958306</v>
      </c>
      <c r="F45" s="68"/>
      <c r="G45" s="56">
        <f t="shared" si="1"/>
        <v>15000000</v>
      </c>
      <c r="H45" s="38">
        <v>15000000</v>
      </c>
      <c r="I45" s="69"/>
      <c r="J45" s="59">
        <f t="shared" si="2"/>
        <v>7000000</v>
      </c>
      <c r="K45" s="98">
        <v>7000000</v>
      </c>
      <c r="L45" s="70"/>
      <c r="M45" s="70"/>
      <c r="N45" s="108">
        <f>K45-H45</f>
        <v>-8000000</v>
      </c>
      <c r="O45" s="70"/>
      <c r="P45" s="70"/>
      <c r="Q45" s="98">
        <v>7500000</v>
      </c>
      <c r="R45" s="70"/>
      <c r="S45" s="70"/>
      <c r="T45" s="98">
        <v>7500000</v>
      </c>
      <c r="U45" s="70"/>
      <c r="V45" s="282"/>
    </row>
    <row r="46" spans="1:22" s="52" customFormat="1" ht="53.25" customHeight="1">
      <c r="A46" s="53" t="s">
        <v>74</v>
      </c>
      <c r="B46" s="54" t="s">
        <v>75</v>
      </c>
      <c r="C46" s="55" t="s">
        <v>76</v>
      </c>
      <c r="D46" s="56">
        <f t="shared" si="0"/>
        <v>2215910405</v>
      </c>
      <c r="E46" s="81">
        <f>E48+E51+E54+E61</f>
        <v>1832129900</v>
      </c>
      <c r="F46" s="58">
        <f>F48+F51+F54+F61</f>
        <v>383780505</v>
      </c>
      <c r="G46" s="56">
        <f t="shared" si="1"/>
        <v>2685635200</v>
      </c>
      <c r="H46" s="36">
        <f>H48+H51+H54+H61</f>
        <v>1814607400</v>
      </c>
      <c r="I46" s="56">
        <f>I48+I51+I54+I61</f>
        <v>871027800</v>
      </c>
      <c r="J46" s="59">
        <f t="shared" si="2"/>
        <v>1428743100</v>
      </c>
      <c r="K46" s="36">
        <f>K48+K51+K54+K61</f>
        <v>1428743100</v>
      </c>
      <c r="L46" s="59"/>
      <c r="M46" s="59"/>
      <c r="N46" s="110">
        <f>N48+N51+N54+N61</f>
        <v>-385864300</v>
      </c>
      <c r="O46" s="59"/>
      <c r="P46" s="59"/>
      <c r="Q46" s="36">
        <f>Q48+Q51+Q54+Q61</f>
        <v>1478743100</v>
      </c>
      <c r="R46" s="59"/>
      <c r="S46" s="59"/>
      <c r="T46" s="36">
        <f>T48+T51+T54+T61</f>
        <v>1528743100</v>
      </c>
      <c r="U46" s="59"/>
      <c r="V46" s="282"/>
    </row>
    <row r="47" spans="1:22" ht="12.75" customHeight="1">
      <c r="A47" s="60"/>
      <c r="B47" s="61" t="s">
        <v>5</v>
      </c>
      <c r="C47" s="62"/>
      <c r="D47" s="56">
        <f t="shared" si="0"/>
        <v>0</v>
      </c>
      <c r="E47" s="82"/>
      <c r="F47" s="64"/>
      <c r="G47" s="56">
        <f t="shared" si="1"/>
        <v>0</v>
      </c>
      <c r="H47" s="37"/>
      <c r="I47" s="65"/>
      <c r="J47" s="59">
        <f t="shared" si="2"/>
        <v>0</v>
      </c>
      <c r="K47" s="97"/>
      <c r="L47" s="66"/>
      <c r="M47" s="66"/>
      <c r="N47" s="107"/>
      <c r="O47" s="66"/>
      <c r="P47" s="66"/>
      <c r="Q47" s="97"/>
      <c r="R47" s="66"/>
      <c r="S47" s="66"/>
      <c r="T47" s="97"/>
      <c r="U47" s="66"/>
      <c r="V47" s="283"/>
    </row>
    <row r="48" spans="1:22" s="52" customFormat="1" ht="46.5" customHeight="1">
      <c r="A48" s="53" t="s">
        <v>77</v>
      </c>
      <c r="B48" s="54" t="s">
        <v>78</v>
      </c>
      <c r="C48" s="55" t="s">
        <v>79</v>
      </c>
      <c r="D48" s="56">
        <f t="shared" si="0"/>
        <v>0</v>
      </c>
      <c r="E48" s="81">
        <f>E50</f>
        <v>0</v>
      </c>
      <c r="F48" s="58"/>
      <c r="G48" s="56">
        <f t="shared" si="1"/>
        <v>0</v>
      </c>
      <c r="H48" s="36">
        <f>H50</f>
        <v>0</v>
      </c>
      <c r="I48" s="56">
        <f>I50</f>
        <v>0</v>
      </c>
      <c r="J48" s="59">
        <f t="shared" si="2"/>
        <v>0</v>
      </c>
      <c r="K48" s="96"/>
      <c r="L48" s="59"/>
      <c r="M48" s="59"/>
      <c r="N48" s="106"/>
      <c r="O48" s="59"/>
      <c r="P48" s="59"/>
      <c r="Q48" s="96"/>
      <c r="R48" s="59"/>
      <c r="S48" s="59"/>
      <c r="T48" s="96"/>
      <c r="U48" s="59"/>
      <c r="V48" s="282"/>
    </row>
    <row r="49" spans="1:22" ht="16.5" customHeight="1">
      <c r="A49" s="60"/>
      <c r="B49" s="61" t="s">
        <v>5</v>
      </c>
      <c r="C49" s="62"/>
      <c r="D49" s="56">
        <f t="shared" si="0"/>
        <v>0</v>
      </c>
      <c r="E49" s="82"/>
      <c r="F49" s="64"/>
      <c r="G49" s="56">
        <f t="shared" si="1"/>
        <v>0</v>
      </c>
      <c r="H49" s="39"/>
      <c r="I49" s="62"/>
      <c r="J49" s="59">
        <f t="shared" si="2"/>
        <v>0</v>
      </c>
      <c r="K49" s="99"/>
      <c r="L49" s="71"/>
      <c r="M49" s="71"/>
      <c r="N49" s="111"/>
      <c r="O49" s="71"/>
      <c r="P49" s="71"/>
      <c r="Q49" s="99"/>
      <c r="R49" s="71"/>
      <c r="S49" s="71"/>
      <c r="T49" s="99"/>
      <c r="U49" s="71"/>
      <c r="V49" s="284"/>
    </row>
    <row r="50" spans="1:22" s="52" customFormat="1" ht="52.5" customHeight="1">
      <c r="A50" s="274" t="s">
        <v>80</v>
      </c>
      <c r="B50" s="67" t="s">
        <v>81</v>
      </c>
      <c r="C50" s="273"/>
      <c r="D50" s="56">
        <f t="shared" si="0"/>
        <v>0</v>
      </c>
      <c r="E50" s="83"/>
      <c r="F50" s="68"/>
      <c r="G50" s="56">
        <f t="shared" si="1"/>
        <v>0</v>
      </c>
      <c r="H50" s="40"/>
      <c r="I50" s="273"/>
      <c r="J50" s="59">
        <f t="shared" si="2"/>
        <v>0</v>
      </c>
      <c r="K50" s="100"/>
      <c r="L50" s="72"/>
      <c r="M50" s="72"/>
      <c r="N50" s="112"/>
      <c r="O50" s="72"/>
      <c r="P50" s="72"/>
      <c r="Q50" s="100"/>
      <c r="R50" s="72"/>
      <c r="S50" s="72"/>
      <c r="T50" s="100"/>
      <c r="U50" s="72"/>
      <c r="V50" s="247"/>
    </row>
    <row r="51" spans="1:22" s="52" customFormat="1" ht="45.75" customHeight="1">
      <c r="A51" s="53" t="s">
        <v>82</v>
      </c>
      <c r="B51" s="54" t="s">
        <v>83</v>
      </c>
      <c r="C51" s="55" t="s">
        <v>84</v>
      </c>
      <c r="D51" s="56">
        <f t="shared" si="0"/>
        <v>12893890</v>
      </c>
      <c r="E51" s="81">
        <f>E53</f>
        <v>0</v>
      </c>
      <c r="F51" s="58">
        <v>12893890</v>
      </c>
      <c r="G51" s="56">
        <f t="shared" si="1"/>
        <v>0</v>
      </c>
      <c r="H51" s="41"/>
      <c r="I51" s="55">
        <f>I53</f>
        <v>0</v>
      </c>
      <c r="J51" s="59">
        <f t="shared" si="2"/>
        <v>0</v>
      </c>
      <c r="K51" s="101"/>
      <c r="L51" s="73"/>
      <c r="M51" s="73"/>
      <c r="N51" s="113"/>
      <c r="O51" s="73"/>
      <c r="P51" s="73"/>
      <c r="Q51" s="101"/>
      <c r="R51" s="73"/>
      <c r="S51" s="73"/>
      <c r="T51" s="101"/>
      <c r="U51" s="73"/>
      <c r="V51" s="247"/>
    </row>
    <row r="52" spans="1:22" ht="12.75" customHeight="1">
      <c r="A52" s="60"/>
      <c r="B52" s="61" t="s">
        <v>5</v>
      </c>
      <c r="C52" s="62"/>
      <c r="D52" s="56">
        <f t="shared" si="0"/>
        <v>0</v>
      </c>
      <c r="E52" s="82"/>
      <c r="F52" s="64"/>
      <c r="G52" s="56">
        <f t="shared" si="1"/>
        <v>0</v>
      </c>
      <c r="H52" s="39"/>
      <c r="I52" s="62"/>
      <c r="J52" s="59">
        <f t="shared" si="2"/>
        <v>0</v>
      </c>
      <c r="K52" s="99"/>
      <c r="L52" s="71"/>
      <c r="M52" s="71"/>
      <c r="N52" s="111"/>
      <c r="O52" s="71"/>
      <c r="P52" s="71"/>
      <c r="Q52" s="99"/>
      <c r="R52" s="71"/>
      <c r="S52" s="71"/>
      <c r="T52" s="99"/>
      <c r="U52" s="71"/>
      <c r="V52" s="284"/>
    </row>
    <row r="53" spans="1:22" s="52" customFormat="1" ht="46.5" customHeight="1">
      <c r="A53" s="274" t="s">
        <v>85</v>
      </c>
      <c r="B53" s="67" t="s">
        <v>86</v>
      </c>
      <c r="C53" s="273" t="s">
        <v>10</v>
      </c>
      <c r="D53" s="56">
        <f t="shared" si="0"/>
        <v>12893890</v>
      </c>
      <c r="E53" s="83"/>
      <c r="F53" s="68">
        <v>12893890</v>
      </c>
      <c r="G53" s="56">
        <f t="shared" si="1"/>
        <v>0</v>
      </c>
      <c r="H53" s="40"/>
      <c r="I53" s="273"/>
      <c r="J53" s="59">
        <f t="shared" si="2"/>
        <v>0</v>
      </c>
      <c r="K53" s="100"/>
      <c r="L53" s="72"/>
      <c r="M53" s="72"/>
      <c r="N53" s="112"/>
      <c r="O53" s="72"/>
      <c r="P53" s="72"/>
      <c r="Q53" s="100"/>
      <c r="R53" s="72"/>
      <c r="S53" s="72"/>
      <c r="T53" s="100"/>
      <c r="U53" s="72"/>
      <c r="V53" s="247"/>
    </row>
    <row r="54" spans="1:22" s="52" customFormat="1" ht="66.75" customHeight="1">
      <c r="A54" s="53" t="s">
        <v>87</v>
      </c>
      <c r="B54" s="54" t="s">
        <v>88</v>
      </c>
      <c r="C54" s="55" t="s">
        <v>89</v>
      </c>
      <c r="D54" s="56">
        <f t="shared" si="0"/>
        <v>1832129900</v>
      </c>
      <c r="E54" s="81">
        <f>E56+E57+E60</f>
        <v>1832129900</v>
      </c>
      <c r="F54" s="58"/>
      <c r="G54" s="56">
        <f t="shared" si="1"/>
        <v>1814607400</v>
      </c>
      <c r="H54" s="81">
        <f>H56+H57+H58+H59+H60</f>
        <v>1814607400</v>
      </c>
      <c r="I54" s="55">
        <f>I56+I57+I58+I59+I60</f>
        <v>0</v>
      </c>
      <c r="J54" s="59">
        <f t="shared" si="2"/>
        <v>1428743100</v>
      </c>
      <c r="K54" s="81">
        <f>K56+K57+K58+K59+K60</f>
        <v>1428743100</v>
      </c>
      <c r="L54" s="73"/>
      <c r="M54" s="73"/>
      <c r="N54" s="114">
        <f>N56+N57+N58+N59+N60</f>
        <v>-385864300</v>
      </c>
      <c r="O54" s="73"/>
      <c r="P54" s="73"/>
      <c r="Q54" s="81">
        <f>Q56+Q57+Q58+Q59+Q60</f>
        <v>1478743100</v>
      </c>
      <c r="R54" s="73"/>
      <c r="S54" s="73"/>
      <c r="T54" s="81">
        <f>T56+T57+T58+T59+T60</f>
        <v>1528743100</v>
      </c>
      <c r="U54" s="73"/>
      <c r="V54" s="247"/>
    </row>
    <row r="55" spans="1:22" ht="12.75" customHeight="1">
      <c r="A55" s="60"/>
      <c r="B55" s="61" t="s">
        <v>5</v>
      </c>
      <c r="C55" s="62"/>
      <c r="D55" s="56">
        <f t="shared" si="0"/>
        <v>0</v>
      </c>
      <c r="E55" s="82"/>
      <c r="F55" s="64"/>
      <c r="G55" s="56">
        <f t="shared" si="1"/>
        <v>0</v>
      </c>
      <c r="H55" s="39"/>
      <c r="I55" s="62"/>
      <c r="J55" s="59">
        <f t="shared" si="2"/>
        <v>0</v>
      </c>
      <c r="K55" s="99"/>
      <c r="L55" s="71"/>
      <c r="M55" s="71"/>
      <c r="N55" s="111"/>
      <c r="O55" s="71"/>
      <c r="P55" s="71"/>
      <c r="Q55" s="99"/>
      <c r="R55" s="71"/>
      <c r="S55" s="71"/>
      <c r="T55" s="99"/>
      <c r="U55" s="71"/>
      <c r="V55" s="284"/>
    </row>
    <row r="56" spans="1:22" ht="41.25" customHeight="1">
      <c r="A56" s="60" t="s">
        <v>90</v>
      </c>
      <c r="B56" s="61" t="s">
        <v>91</v>
      </c>
      <c r="C56" s="62" t="s">
        <v>10</v>
      </c>
      <c r="D56" s="56">
        <f t="shared" si="0"/>
        <v>1825799100</v>
      </c>
      <c r="E56" s="82">
        <v>1825799100</v>
      </c>
      <c r="F56" s="64"/>
      <c r="G56" s="56">
        <f t="shared" si="1"/>
        <v>1811557000</v>
      </c>
      <c r="H56" s="82">
        <v>1811557000</v>
      </c>
      <c r="I56" s="62"/>
      <c r="J56" s="59">
        <f t="shared" si="2"/>
        <v>1427000000</v>
      </c>
      <c r="K56" s="99">
        <v>1427000000</v>
      </c>
      <c r="L56" s="71"/>
      <c r="M56" s="71"/>
      <c r="N56" s="115">
        <f>K56-H56</f>
        <v>-384557000</v>
      </c>
      <c r="O56" s="71"/>
      <c r="P56" s="71"/>
      <c r="Q56" s="99">
        <v>1477000000</v>
      </c>
      <c r="R56" s="71"/>
      <c r="S56" s="71"/>
      <c r="T56" s="99">
        <v>1527000000</v>
      </c>
      <c r="U56" s="71"/>
      <c r="V56" s="284"/>
    </row>
    <row r="57" spans="1:22" ht="41.25" customHeight="1">
      <c r="A57" s="60">
        <v>1252</v>
      </c>
      <c r="B57" s="61" t="s">
        <v>478</v>
      </c>
      <c r="C57" s="62"/>
      <c r="D57" s="56">
        <f t="shared" si="0"/>
        <v>164300</v>
      </c>
      <c r="E57" s="82">
        <f>E58+E59</f>
        <v>164300</v>
      </c>
      <c r="F57" s="64"/>
      <c r="G57" s="56">
        <f t="shared" si="1"/>
        <v>0</v>
      </c>
      <c r="H57" s="39"/>
      <c r="I57" s="62"/>
      <c r="J57" s="59">
        <f t="shared" si="2"/>
        <v>0</v>
      </c>
      <c r="K57" s="99"/>
      <c r="L57" s="71"/>
      <c r="M57" s="71"/>
      <c r="N57" s="115">
        <f>K57-H57</f>
        <v>0</v>
      </c>
      <c r="O57" s="71"/>
      <c r="P57" s="71"/>
      <c r="Q57" s="99"/>
      <c r="R57" s="71"/>
      <c r="S57" s="71"/>
      <c r="T57" s="99"/>
      <c r="U57" s="71"/>
      <c r="V57" s="284"/>
    </row>
    <row r="58" spans="1:22" ht="41.25" customHeight="1">
      <c r="A58" s="60">
        <v>1253</v>
      </c>
      <c r="B58" s="61" t="s">
        <v>479</v>
      </c>
      <c r="C58" s="62"/>
      <c r="D58" s="56">
        <f t="shared" si="0"/>
        <v>164300</v>
      </c>
      <c r="E58" s="82">
        <v>164300</v>
      </c>
      <c r="F58" s="64"/>
      <c r="G58" s="56">
        <f t="shared" si="1"/>
        <v>0</v>
      </c>
      <c r="H58" s="39"/>
      <c r="I58" s="62"/>
      <c r="J58" s="59">
        <f t="shared" si="2"/>
        <v>0</v>
      </c>
      <c r="K58" s="99"/>
      <c r="L58" s="71"/>
      <c r="M58" s="71"/>
      <c r="N58" s="115">
        <f>K58-H58</f>
        <v>0</v>
      </c>
      <c r="O58" s="71"/>
      <c r="P58" s="71"/>
      <c r="Q58" s="99"/>
      <c r="R58" s="71"/>
      <c r="S58" s="71"/>
      <c r="T58" s="99"/>
      <c r="U58" s="71"/>
      <c r="V58" s="284"/>
    </row>
    <row r="59" spans="1:22" ht="27.75" customHeight="1">
      <c r="A59" s="60">
        <v>1254</v>
      </c>
      <c r="B59" s="61" t="s">
        <v>480</v>
      </c>
      <c r="C59" s="62"/>
      <c r="D59" s="56">
        <f t="shared" si="0"/>
        <v>0</v>
      </c>
      <c r="E59" s="82">
        <v>0</v>
      </c>
      <c r="F59" s="64"/>
      <c r="G59" s="56">
        <f t="shared" si="1"/>
        <v>0</v>
      </c>
      <c r="H59" s="39"/>
      <c r="I59" s="62"/>
      <c r="J59" s="59">
        <f t="shared" si="2"/>
        <v>0</v>
      </c>
      <c r="K59" s="99"/>
      <c r="L59" s="71"/>
      <c r="M59" s="71"/>
      <c r="N59" s="115">
        <f>K59-H59</f>
        <v>0</v>
      </c>
      <c r="O59" s="71"/>
      <c r="P59" s="71"/>
      <c r="Q59" s="99"/>
      <c r="R59" s="71"/>
      <c r="S59" s="71"/>
      <c r="T59" s="99"/>
      <c r="U59" s="71"/>
      <c r="V59" s="284"/>
    </row>
    <row r="60" spans="1:22" ht="28.5" customHeight="1">
      <c r="A60" s="60" t="s">
        <v>92</v>
      </c>
      <c r="B60" s="61" t="s">
        <v>481</v>
      </c>
      <c r="C60" s="62" t="s">
        <v>10</v>
      </c>
      <c r="D60" s="56">
        <f t="shared" si="0"/>
        <v>6166500</v>
      </c>
      <c r="E60" s="82">
        <v>6166500</v>
      </c>
      <c r="F60" s="64"/>
      <c r="G60" s="56">
        <f t="shared" si="1"/>
        <v>3050400</v>
      </c>
      <c r="H60" s="39">
        <v>3050400</v>
      </c>
      <c r="I60" s="62"/>
      <c r="J60" s="59">
        <f t="shared" si="2"/>
        <v>1743100</v>
      </c>
      <c r="K60" s="99">
        <v>1743100</v>
      </c>
      <c r="L60" s="71"/>
      <c r="M60" s="71"/>
      <c r="N60" s="115">
        <f>K60-H60</f>
        <v>-1307300</v>
      </c>
      <c r="O60" s="71"/>
      <c r="P60" s="71"/>
      <c r="Q60" s="99">
        <v>1743100</v>
      </c>
      <c r="R60" s="71"/>
      <c r="S60" s="71"/>
      <c r="T60" s="99">
        <v>1743100</v>
      </c>
      <c r="U60" s="71"/>
      <c r="V60" s="284"/>
    </row>
    <row r="61" spans="1:22" s="52" customFormat="1" ht="52.5" customHeight="1">
      <c r="A61" s="53" t="s">
        <v>94</v>
      </c>
      <c r="B61" s="54" t="s">
        <v>95</v>
      </c>
      <c r="C61" s="55" t="s">
        <v>96</v>
      </c>
      <c r="D61" s="56">
        <f t="shared" si="0"/>
        <v>370886615</v>
      </c>
      <c r="E61" s="81">
        <f>E63</f>
        <v>0</v>
      </c>
      <c r="F61" s="58">
        <f>F63</f>
        <v>370886615</v>
      </c>
      <c r="G61" s="56">
        <f t="shared" si="1"/>
        <v>871027800</v>
      </c>
      <c r="H61" s="41">
        <f>H63</f>
        <v>0</v>
      </c>
      <c r="I61" s="57">
        <f>I63</f>
        <v>871027800</v>
      </c>
      <c r="J61" s="59">
        <f t="shared" si="2"/>
        <v>0</v>
      </c>
      <c r="K61" s="101"/>
      <c r="L61" s="73"/>
      <c r="M61" s="73"/>
      <c r="N61" s="113"/>
      <c r="O61" s="73"/>
      <c r="P61" s="73"/>
      <c r="Q61" s="101"/>
      <c r="R61" s="73"/>
      <c r="S61" s="73"/>
      <c r="T61" s="101"/>
      <c r="U61" s="73"/>
      <c r="V61" s="247"/>
    </row>
    <row r="62" spans="1:22" ht="12.75" customHeight="1">
      <c r="A62" s="60"/>
      <c r="B62" s="61"/>
      <c r="C62" s="62"/>
      <c r="D62" s="56">
        <f t="shared" si="0"/>
        <v>0</v>
      </c>
      <c r="E62" s="82"/>
      <c r="F62" s="64"/>
      <c r="G62" s="56">
        <f t="shared" si="1"/>
        <v>0</v>
      </c>
      <c r="H62" s="39"/>
      <c r="I62" s="63"/>
      <c r="J62" s="59">
        <f t="shared" si="2"/>
        <v>0</v>
      </c>
      <c r="K62" s="99"/>
      <c r="L62" s="71"/>
      <c r="M62" s="71"/>
      <c r="N62" s="111"/>
      <c r="O62" s="71"/>
      <c r="P62" s="71"/>
      <c r="Q62" s="99"/>
      <c r="R62" s="71"/>
      <c r="S62" s="71"/>
      <c r="T62" s="99"/>
      <c r="U62" s="71"/>
      <c r="V62" s="284"/>
    </row>
    <row r="63" spans="1:22" ht="31.5" customHeight="1">
      <c r="A63" s="60" t="s">
        <v>97</v>
      </c>
      <c r="B63" s="61" t="s">
        <v>93</v>
      </c>
      <c r="C63" s="62" t="s">
        <v>10</v>
      </c>
      <c r="D63" s="56">
        <f t="shared" si="0"/>
        <v>370886615</v>
      </c>
      <c r="E63" s="82">
        <v>0</v>
      </c>
      <c r="F63" s="64">
        <v>370886615</v>
      </c>
      <c r="G63" s="56">
        <f t="shared" si="1"/>
        <v>871027800</v>
      </c>
      <c r="H63" s="39"/>
      <c r="I63" s="63">
        <v>871027800</v>
      </c>
      <c r="J63" s="59">
        <f t="shared" si="2"/>
        <v>0</v>
      </c>
      <c r="K63" s="99"/>
      <c r="L63" s="71"/>
      <c r="M63" s="71"/>
      <c r="N63" s="111">
        <f>K63-H63</f>
        <v>0</v>
      </c>
      <c r="O63" s="71"/>
      <c r="P63" s="71"/>
      <c r="Q63" s="99"/>
      <c r="R63" s="71"/>
      <c r="S63" s="71"/>
      <c r="T63" s="99"/>
      <c r="U63" s="71"/>
      <c r="V63" s="284"/>
    </row>
    <row r="64" spans="1:22" s="93" customFormat="1" ht="69" customHeight="1">
      <c r="A64" s="85" t="s">
        <v>99</v>
      </c>
      <c r="B64" s="86" t="s">
        <v>100</v>
      </c>
      <c r="C64" s="87" t="s">
        <v>101</v>
      </c>
      <c r="D64" s="88">
        <f t="shared" si="0"/>
        <v>676679797</v>
      </c>
      <c r="E64" s="89">
        <f>E68+E72+E76+E90+E93</f>
        <v>426168450</v>
      </c>
      <c r="F64" s="90">
        <v>250511347</v>
      </c>
      <c r="G64" s="88">
        <f t="shared" si="1"/>
        <v>855263980</v>
      </c>
      <c r="H64" s="89">
        <f>H68+H72+H76+H90+H93</f>
        <v>455263980</v>
      </c>
      <c r="I64" s="94">
        <f>I67+I68+I72+I76+I90+I93</f>
        <v>400000000</v>
      </c>
      <c r="J64" s="59">
        <f t="shared" si="2"/>
        <v>212248000</v>
      </c>
      <c r="K64" s="89">
        <f>K68+K72+K76+K90+K93</f>
        <v>212248000</v>
      </c>
      <c r="L64" s="91"/>
      <c r="M64" s="91"/>
      <c r="N64" s="116">
        <f>N68+N72+N76+N90+N93</f>
        <v>-233015980</v>
      </c>
      <c r="O64" s="91"/>
      <c r="P64" s="91"/>
      <c r="Q64" s="89">
        <f>Q68+Q72+Q76+Q90+Q93</f>
        <v>216148000</v>
      </c>
      <c r="R64" s="91"/>
      <c r="S64" s="91"/>
      <c r="T64" s="89">
        <f>T68+T72+T76+T90+T93</f>
        <v>221148000</v>
      </c>
      <c r="U64" s="91"/>
      <c r="V64" s="92"/>
    </row>
    <row r="65" spans="1:22" ht="12.75" customHeight="1">
      <c r="A65" s="60"/>
      <c r="B65" s="61" t="s">
        <v>98</v>
      </c>
      <c r="C65" s="62"/>
      <c r="D65" s="56">
        <f t="shared" si="0"/>
        <v>0</v>
      </c>
      <c r="E65" s="82"/>
      <c r="F65" s="64"/>
      <c r="G65" s="56">
        <f t="shared" si="1"/>
        <v>0</v>
      </c>
      <c r="H65" s="82"/>
      <c r="I65" s="62"/>
      <c r="J65" s="59">
        <f t="shared" si="2"/>
        <v>0</v>
      </c>
      <c r="K65" s="99"/>
      <c r="L65" s="71"/>
      <c r="M65" s="71"/>
      <c r="N65" s="111"/>
      <c r="O65" s="71"/>
      <c r="P65" s="71"/>
      <c r="Q65" s="99"/>
      <c r="R65" s="71"/>
      <c r="S65" s="71"/>
      <c r="T65" s="99"/>
      <c r="U65" s="71"/>
      <c r="V65" s="284"/>
    </row>
    <row r="66" spans="1:22" ht="18" customHeight="1">
      <c r="A66" s="60"/>
      <c r="B66" s="61" t="s">
        <v>5</v>
      </c>
      <c r="C66" s="62"/>
      <c r="D66" s="56">
        <f t="shared" si="0"/>
        <v>0</v>
      </c>
      <c r="E66" s="82"/>
      <c r="F66" s="64"/>
      <c r="G66" s="56">
        <f t="shared" si="1"/>
        <v>0</v>
      </c>
      <c r="H66" s="82"/>
      <c r="I66" s="62"/>
      <c r="J66" s="59">
        <f t="shared" si="2"/>
        <v>0</v>
      </c>
      <c r="K66" s="99"/>
      <c r="L66" s="71"/>
      <c r="M66" s="71"/>
      <c r="N66" s="111"/>
      <c r="O66" s="71"/>
      <c r="P66" s="71"/>
      <c r="Q66" s="99"/>
      <c r="R66" s="71"/>
      <c r="S66" s="71"/>
      <c r="T66" s="99"/>
      <c r="U66" s="71"/>
      <c r="V66" s="284"/>
    </row>
    <row r="67" spans="1:22" ht="39" customHeight="1">
      <c r="A67" s="60" t="s">
        <v>103</v>
      </c>
      <c r="B67" s="54" t="s">
        <v>102</v>
      </c>
      <c r="C67" s="62"/>
      <c r="D67" s="56">
        <f t="shared" si="0"/>
        <v>0</v>
      </c>
      <c r="E67" s="82"/>
      <c r="F67" s="64"/>
      <c r="G67" s="56">
        <f t="shared" si="1"/>
        <v>0</v>
      </c>
      <c r="H67" s="82"/>
      <c r="I67" s="62"/>
      <c r="J67" s="59">
        <f t="shared" si="2"/>
        <v>0</v>
      </c>
      <c r="K67" s="99"/>
      <c r="L67" s="71"/>
      <c r="M67" s="71"/>
      <c r="N67" s="111"/>
      <c r="O67" s="71"/>
      <c r="P67" s="71"/>
      <c r="Q67" s="99"/>
      <c r="R67" s="71"/>
      <c r="S67" s="71"/>
      <c r="T67" s="99"/>
      <c r="U67" s="71"/>
      <c r="V67" s="284"/>
    </row>
    <row r="68" spans="1:22" s="52" customFormat="1" ht="44.25" customHeight="1">
      <c r="A68" s="53" t="s">
        <v>104</v>
      </c>
      <c r="B68" s="54" t="s">
        <v>105</v>
      </c>
      <c r="C68" s="55" t="s">
        <v>106</v>
      </c>
      <c r="D68" s="56">
        <f t="shared" si="0"/>
        <v>37455207</v>
      </c>
      <c r="E68" s="81">
        <f>E70+E71</f>
        <v>37455207</v>
      </c>
      <c r="F68" s="58"/>
      <c r="G68" s="56">
        <f t="shared" si="1"/>
        <v>41572910</v>
      </c>
      <c r="H68" s="81">
        <f>H70+H71</f>
        <v>41572910</v>
      </c>
      <c r="I68" s="55">
        <f>I70+I71</f>
        <v>0</v>
      </c>
      <c r="J68" s="59">
        <f t="shared" si="2"/>
        <v>40000000</v>
      </c>
      <c r="K68" s="101">
        <f>K70+K71</f>
        <v>40000000</v>
      </c>
      <c r="L68" s="73"/>
      <c r="M68" s="73"/>
      <c r="N68" s="113">
        <f>N70+N71</f>
        <v>-1572910</v>
      </c>
      <c r="O68" s="73"/>
      <c r="P68" s="73"/>
      <c r="Q68" s="101">
        <f>Q70+Q71</f>
        <v>40400000</v>
      </c>
      <c r="R68" s="73"/>
      <c r="S68" s="73"/>
      <c r="T68" s="101">
        <f>T70+T71</f>
        <v>41000000</v>
      </c>
      <c r="U68" s="73"/>
      <c r="V68" s="247"/>
    </row>
    <row r="69" spans="1:22" ht="12.75" customHeight="1">
      <c r="A69" s="60"/>
      <c r="B69" s="61" t="s">
        <v>5</v>
      </c>
      <c r="C69" s="62"/>
      <c r="D69" s="56">
        <f t="shared" si="0"/>
        <v>0</v>
      </c>
      <c r="E69" s="82"/>
      <c r="F69" s="64"/>
      <c r="G69" s="56">
        <f t="shared" si="1"/>
        <v>0</v>
      </c>
      <c r="H69" s="82"/>
      <c r="I69" s="62"/>
      <c r="J69" s="59">
        <f t="shared" si="2"/>
        <v>0</v>
      </c>
      <c r="K69" s="99"/>
      <c r="L69" s="71"/>
      <c r="M69" s="71"/>
      <c r="N69" s="111"/>
      <c r="O69" s="71"/>
      <c r="P69" s="71"/>
      <c r="Q69" s="99"/>
      <c r="R69" s="71"/>
      <c r="S69" s="71"/>
      <c r="T69" s="99"/>
      <c r="U69" s="71"/>
      <c r="V69" s="284"/>
    </row>
    <row r="70" spans="1:22" ht="36" customHeight="1">
      <c r="A70" s="60" t="s">
        <v>107</v>
      </c>
      <c r="B70" s="61" t="s">
        <v>108</v>
      </c>
      <c r="C70" s="62" t="s">
        <v>10</v>
      </c>
      <c r="D70" s="56">
        <f t="shared" si="0"/>
        <v>29200657</v>
      </c>
      <c r="E70" s="82">
        <v>29200657</v>
      </c>
      <c r="F70" s="64"/>
      <c r="G70" s="56">
        <f t="shared" si="1"/>
        <v>32115710</v>
      </c>
      <c r="H70" s="82">
        <v>32115710</v>
      </c>
      <c r="I70" s="62"/>
      <c r="J70" s="59">
        <f t="shared" si="2"/>
        <v>36000000</v>
      </c>
      <c r="K70" s="99">
        <v>36000000</v>
      </c>
      <c r="L70" s="71"/>
      <c r="M70" s="71"/>
      <c r="N70" s="111">
        <f>K70-H70</f>
        <v>3884290</v>
      </c>
      <c r="O70" s="71"/>
      <c r="P70" s="71"/>
      <c r="Q70" s="99">
        <v>36200000</v>
      </c>
      <c r="R70" s="71"/>
      <c r="S70" s="71"/>
      <c r="T70" s="99">
        <v>36500000</v>
      </c>
      <c r="U70" s="71"/>
      <c r="V70" s="284"/>
    </row>
    <row r="71" spans="1:22" ht="18" customHeight="1">
      <c r="A71" s="60" t="s">
        <v>110</v>
      </c>
      <c r="B71" s="61" t="s">
        <v>486</v>
      </c>
      <c r="C71" s="62" t="s">
        <v>10</v>
      </c>
      <c r="D71" s="56">
        <f t="shared" si="0"/>
        <v>8254550</v>
      </c>
      <c r="E71" s="82">
        <v>8254550</v>
      </c>
      <c r="F71" s="64"/>
      <c r="G71" s="56">
        <f t="shared" si="1"/>
        <v>9457200</v>
      </c>
      <c r="H71" s="82">
        <v>9457200</v>
      </c>
      <c r="I71" s="62"/>
      <c r="J71" s="59">
        <f t="shared" si="2"/>
        <v>4000000</v>
      </c>
      <c r="K71" s="99">
        <v>4000000</v>
      </c>
      <c r="L71" s="71"/>
      <c r="M71" s="71"/>
      <c r="N71" s="111">
        <f>K71-H71</f>
        <v>-5457200</v>
      </c>
      <c r="O71" s="71"/>
      <c r="P71" s="71"/>
      <c r="Q71" s="99">
        <v>4200000</v>
      </c>
      <c r="R71" s="71"/>
      <c r="S71" s="71"/>
      <c r="T71" s="99">
        <v>4500000</v>
      </c>
      <c r="U71" s="71"/>
      <c r="V71" s="284"/>
    </row>
    <row r="72" spans="1:22" s="52" customFormat="1" ht="50.25" customHeight="1">
      <c r="A72" s="53" t="s">
        <v>111</v>
      </c>
      <c r="B72" s="54" t="s">
        <v>112</v>
      </c>
      <c r="C72" s="55" t="s">
        <v>113</v>
      </c>
      <c r="D72" s="56">
        <f t="shared" si="0"/>
        <v>8658300</v>
      </c>
      <c r="E72" s="81">
        <f>E74+E75</f>
        <v>8658300</v>
      </c>
      <c r="F72" s="58"/>
      <c r="G72" s="56">
        <f t="shared" si="1"/>
        <v>6098000</v>
      </c>
      <c r="H72" s="81">
        <f>H74+H75</f>
        <v>6098000</v>
      </c>
      <c r="I72" s="55">
        <f>I74+I75</f>
        <v>0</v>
      </c>
      <c r="J72" s="59">
        <f t="shared" si="2"/>
        <v>3998000</v>
      </c>
      <c r="K72" s="81">
        <f>K74+K75</f>
        <v>3998000</v>
      </c>
      <c r="L72" s="73"/>
      <c r="M72" s="73"/>
      <c r="N72" s="114">
        <f>N74+N75</f>
        <v>-2100000</v>
      </c>
      <c r="O72" s="73"/>
      <c r="P72" s="73"/>
      <c r="Q72" s="81">
        <f>Q74+Q75</f>
        <v>3998000</v>
      </c>
      <c r="R72" s="73"/>
      <c r="S72" s="73"/>
      <c r="T72" s="81">
        <f>T74+T75</f>
        <v>3998000</v>
      </c>
      <c r="U72" s="73"/>
      <c r="V72" s="247"/>
    </row>
    <row r="73" spans="1:22" ht="12.75" customHeight="1">
      <c r="A73" s="60"/>
      <c r="B73" s="61" t="s">
        <v>109</v>
      </c>
      <c r="C73" s="62"/>
      <c r="D73" s="56">
        <f t="shared" si="0"/>
        <v>0</v>
      </c>
      <c r="E73" s="82"/>
      <c r="F73" s="64"/>
      <c r="G73" s="56">
        <f t="shared" si="1"/>
        <v>0</v>
      </c>
      <c r="H73" s="82"/>
      <c r="I73" s="62"/>
      <c r="J73" s="59">
        <f t="shared" si="2"/>
        <v>0</v>
      </c>
      <c r="K73" s="99"/>
      <c r="L73" s="71"/>
      <c r="M73" s="71"/>
      <c r="N73" s="111"/>
      <c r="O73" s="71"/>
      <c r="P73" s="71"/>
      <c r="Q73" s="99"/>
      <c r="R73" s="71"/>
      <c r="S73" s="71"/>
      <c r="T73" s="99"/>
      <c r="U73" s="71"/>
      <c r="V73" s="284"/>
    </row>
    <row r="74" spans="1:22" ht="48" customHeight="1">
      <c r="A74" s="60" t="s">
        <v>114</v>
      </c>
      <c r="B74" s="61" t="s">
        <v>482</v>
      </c>
      <c r="C74" s="62"/>
      <c r="D74" s="56">
        <f t="shared" si="0"/>
        <v>5228300</v>
      </c>
      <c r="E74" s="82">
        <v>5228300</v>
      </c>
      <c r="F74" s="64"/>
      <c r="G74" s="56">
        <f t="shared" si="1"/>
        <v>3998000</v>
      </c>
      <c r="H74" s="82">
        <v>3998000</v>
      </c>
      <c r="I74" s="62"/>
      <c r="J74" s="59">
        <f t="shared" si="2"/>
        <v>3998000</v>
      </c>
      <c r="K74" s="99">
        <v>3998000</v>
      </c>
      <c r="L74" s="71"/>
      <c r="M74" s="71"/>
      <c r="N74" s="111">
        <f>K74-H74</f>
        <v>0</v>
      </c>
      <c r="O74" s="71"/>
      <c r="P74" s="71"/>
      <c r="Q74" s="99">
        <v>3998000</v>
      </c>
      <c r="R74" s="71"/>
      <c r="S74" s="71"/>
      <c r="T74" s="99">
        <v>3998000</v>
      </c>
      <c r="U74" s="71"/>
      <c r="V74" s="284"/>
    </row>
    <row r="75" spans="1:22" ht="54" customHeight="1">
      <c r="A75" s="60">
        <v>1343</v>
      </c>
      <c r="B75" s="61" t="s">
        <v>483</v>
      </c>
      <c r="C75" s="62"/>
      <c r="D75" s="56">
        <f aca="true" t="shared" si="4" ref="D75:D97">E75+F75</f>
        <v>3430000</v>
      </c>
      <c r="E75" s="82">
        <v>3430000</v>
      </c>
      <c r="F75" s="64"/>
      <c r="G75" s="56">
        <f aca="true" t="shared" si="5" ref="G75:G97">H75+I75</f>
        <v>2100000</v>
      </c>
      <c r="H75" s="82">
        <v>2100000</v>
      </c>
      <c r="I75" s="62"/>
      <c r="J75" s="59">
        <f aca="true" t="shared" si="6" ref="J75:J96">K75+L75</f>
        <v>0</v>
      </c>
      <c r="K75" s="99">
        <v>0</v>
      </c>
      <c r="L75" s="71"/>
      <c r="M75" s="71"/>
      <c r="N75" s="111">
        <f>K75-H75</f>
        <v>-2100000</v>
      </c>
      <c r="O75" s="71"/>
      <c r="P75" s="71"/>
      <c r="Q75" s="99">
        <v>0</v>
      </c>
      <c r="R75" s="71"/>
      <c r="S75" s="71"/>
      <c r="T75" s="99">
        <v>0</v>
      </c>
      <c r="U75" s="71"/>
      <c r="V75" s="284"/>
    </row>
    <row r="76" spans="1:22" s="52" customFormat="1" ht="50.25" customHeight="1">
      <c r="A76" s="53" t="s">
        <v>115</v>
      </c>
      <c r="B76" s="54" t="s">
        <v>116</v>
      </c>
      <c r="C76" s="55" t="s">
        <v>117</v>
      </c>
      <c r="D76" s="56">
        <f t="shared" si="4"/>
        <v>340363444</v>
      </c>
      <c r="E76" s="81">
        <f>E77+E89</f>
        <v>340363444</v>
      </c>
      <c r="F76" s="58"/>
      <c r="G76" s="56">
        <f t="shared" si="5"/>
        <v>395593070</v>
      </c>
      <c r="H76" s="81">
        <f>H77+H89</f>
        <v>395593070</v>
      </c>
      <c r="I76" s="55">
        <f>I77+I78+I80+I81+I82+I83+I84+I85+I86+I89</f>
        <v>0</v>
      </c>
      <c r="J76" s="59">
        <f t="shared" si="6"/>
        <v>163750000</v>
      </c>
      <c r="K76" s="81">
        <f>K77+K89</f>
        <v>163750000</v>
      </c>
      <c r="L76" s="73"/>
      <c r="M76" s="73"/>
      <c r="N76" s="114">
        <f>N77+N89</f>
        <v>-231843070</v>
      </c>
      <c r="O76" s="73"/>
      <c r="P76" s="73"/>
      <c r="Q76" s="81">
        <f>Q77+Q89</f>
        <v>167250000</v>
      </c>
      <c r="R76" s="73"/>
      <c r="S76" s="73"/>
      <c r="T76" s="81">
        <f>T77+T89</f>
        <v>171650000</v>
      </c>
      <c r="U76" s="73"/>
      <c r="V76" s="247"/>
    </row>
    <row r="77" spans="1:22" ht="72" customHeight="1">
      <c r="A77" s="60" t="s">
        <v>118</v>
      </c>
      <c r="B77" s="61" t="s">
        <v>119</v>
      </c>
      <c r="C77" s="62" t="s">
        <v>10</v>
      </c>
      <c r="D77" s="56">
        <f t="shared" si="4"/>
        <v>232252189</v>
      </c>
      <c r="E77" s="82">
        <v>232252189</v>
      </c>
      <c r="F77" s="64"/>
      <c r="G77" s="56">
        <f t="shared" si="5"/>
        <v>345593070</v>
      </c>
      <c r="H77" s="82">
        <f>H78+H79+H80+H81+H82+H83+H84+H85+H86</f>
        <v>345593070</v>
      </c>
      <c r="I77" s="62"/>
      <c r="J77" s="59">
        <f t="shared" si="6"/>
        <v>163750000</v>
      </c>
      <c r="K77" s="82">
        <f>K78+K79+K80+K81+K82+K83+K84+K85+K86</f>
        <v>163750000</v>
      </c>
      <c r="L77" s="71"/>
      <c r="M77" s="71"/>
      <c r="N77" s="117">
        <f>N78+N79+N80+N81+N82+N83+N84+N85+N86</f>
        <v>-181843070</v>
      </c>
      <c r="O77" s="71"/>
      <c r="P77" s="71"/>
      <c r="Q77" s="82">
        <f>Q78+Q79+Q80+Q81+Q82+Q83+Q84+Q85+Q86</f>
        <v>167250000</v>
      </c>
      <c r="R77" s="71"/>
      <c r="S77" s="71"/>
      <c r="T77" s="82">
        <f>T78+T79+T80+T81+T82+T83+T84+T85+T86</f>
        <v>171650000</v>
      </c>
      <c r="U77" s="71"/>
      <c r="V77" s="284"/>
    </row>
    <row r="78" spans="1:22" ht="57" customHeight="1">
      <c r="A78" s="60" t="s">
        <v>120</v>
      </c>
      <c r="B78" s="61" t="s">
        <v>121</v>
      </c>
      <c r="C78" s="62" t="s">
        <v>10</v>
      </c>
      <c r="D78" s="56">
        <f t="shared" si="4"/>
        <v>0</v>
      </c>
      <c r="E78" s="82">
        <v>0</v>
      </c>
      <c r="F78" s="64"/>
      <c r="G78" s="56">
        <f t="shared" si="5"/>
        <v>5050000</v>
      </c>
      <c r="H78" s="82">
        <v>5050000</v>
      </c>
      <c r="I78" s="62"/>
      <c r="J78" s="59">
        <f t="shared" si="6"/>
        <v>0</v>
      </c>
      <c r="K78" s="99"/>
      <c r="L78" s="71"/>
      <c r="M78" s="71"/>
      <c r="N78" s="111">
        <f>K78-H78</f>
        <v>-5050000</v>
      </c>
      <c r="O78" s="71"/>
      <c r="P78" s="71"/>
      <c r="Q78" s="99"/>
      <c r="R78" s="71"/>
      <c r="S78" s="71"/>
      <c r="T78" s="99"/>
      <c r="U78" s="71"/>
      <c r="V78" s="284"/>
    </row>
    <row r="79" spans="1:22" ht="67.5" customHeight="1">
      <c r="A79" s="60" t="s">
        <v>123</v>
      </c>
      <c r="B79" s="61" t="s">
        <v>122</v>
      </c>
      <c r="C79" s="62" t="s">
        <v>10</v>
      </c>
      <c r="D79" s="56">
        <f t="shared" si="4"/>
        <v>3791500</v>
      </c>
      <c r="E79" s="82">
        <v>3791500</v>
      </c>
      <c r="F79" s="64"/>
      <c r="G79" s="56">
        <f t="shared" si="5"/>
        <v>5000000</v>
      </c>
      <c r="H79" s="82">
        <v>5000000</v>
      </c>
      <c r="I79" s="62"/>
      <c r="J79" s="59">
        <f t="shared" si="6"/>
        <v>400000</v>
      </c>
      <c r="K79" s="99">
        <v>400000</v>
      </c>
      <c r="L79" s="71"/>
      <c r="M79" s="71"/>
      <c r="N79" s="111">
        <f aca="true" t="shared" si="7" ref="N79:N89">K79-H79</f>
        <v>-4600000</v>
      </c>
      <c r="O79" s="71"/>
      <c r="P79" s="71"/>
      <c r="Q79" s="99">
        <v>400000</v>
      </c>
      <c r="R79" s="71"/>
      <c r="S79" s="71"/>
      <c r="T79" s="99">
        <v>400000</v>
      </c>
      <c r="U79" s="71"/>
      <c r="V79" s="284"/>
    </row>
    <row r="80" spans="1:22" ht="31.5" customHeight="1">
      <c r="A80" s="60" t="s">
        <v>124</v>
      </c>
      <c r="B80" s="61" t="s">
        <v>125</v>
      </c>
      <c r="C80" s="62" t="s">
        <v>10</v>
      </c>
      <c r="D80" s="56">
        <f t="shared" si="4"/>
        <v>4055750</v>
      </c>
      <c r="E80" s="82">
        <v>4055750</v>
      </c>
      <c r="F80" s="64"/>
      <c r="G80" s="56">
        <f t="shared" si="5"/>
        <v>13000000</v>
      </c>
      <c r="H80" s="82">
        <v>13000000</v>
      </c>
      <c r="I80" s="62"/>
      <c r="J80" s="59">
        <f t="shared" si="6"/>
        <v>650000</v>
      </c>
      <c r="K80" s="99">
        <v>650000</v>
      </c>
      <c r="L80" s="71"/>
      <c r="M80" s="71"/>
      <c r="N80" s="111">
        <f t="shared" si="7"/>
        <v>-12350000</v>
      </c>
      <c r="O80" s="71"/>
      <c r="P80" s="71"/>
      <c r="Q80" s="99">
        <v>650000</v>
      </c>
      <c r="R80" s="71"/>
      <c r="S80" s="71"/>
      <c r="T80" s="99">
        <v>650000</v>
      </c>
      <c r="U80" s="71"/>
      <c r="V80" s="284"/>
    </row>
    <row r="81" spans="1:22" ht="39" customHeight="1">
      <c r="A81" s="60" t="s">
        <v>126</v>
      </c>
      <c r="B81" s="61" t="s">
        <v>127</v>
      </c>
      <c r="C81" s="62" t="s">
        <v>10</v>
      </c>
      <c r="D81" s="56">
        <f t="shared" si="4"/>
        <v>104534649</v>
      </c>
      <c r="E81" s="82">
        <v>104534649</v>
      </c>
      <c r="F81" s="64"/>
      <c r="G81" s="56">
        <f t="shared" si="5"/>
        <v>160255000</v>
      </c>
      <c r="H81" s="82">
        <v>160255000</v>
      </c>
      <c r="I81" s="62"/>
      <c r="J81" s="59">
        <f t="shared" si="6"/>
        <v>57000000</v>
      </c>
      <c r="K81" s="99">
        <v>57000000</v>
      </c>
      <c r="L81" s="71"/>
      <c r="M81" s="71"/>
      <c r="N81" s="111">
        <f t="shared" si="7"/>
        <v>-103255000</v>
      </c>
      <c r="O81" s="71"/>
      <c r="P81" s="71"/>
      <c r="Q81" s="99">
        <v>58000000</v>
      </c>
      <c r="R81" s="71"/>
      <c r="S81" s="71"/>
      <c r="T81" s="99">
        <v>59000000</v>
      </c>
      <c r="U81" s="71"/>
      <c r="V81" s="284"/>
    </row>
    <row r="82" spans="1:22" s="103" customFormat="1" ht="30" customHeight="1">
      <c r="A82" s="60" t="s">
        <v>128</v>
      </c>
      <c r="B82" s="61" t="s">
        <v>129</v>
      </c>
      <c r="C82" s="62" t="s">
        <v>10</v>
      </c>
      <c r="D82" s="56">
        <f t="shared" si="4"/>
        <v>104895230</v>
      </c>
      <c r="E82" s="82">
        <v>104895230</v>
      </c>
      <c r="F82" s="64"/>
      <c r="G82" s="56">
        <f t="shared" si="5"/>
        <v>158748300</v>
      </c>
      <c r="H82" s="82">
        <v>158748300</v>
      </c>
      <c r="I82" s="62"/>
      <c r="J82" s="59">
        <f t="shared" si="6"/>
        <v>70000000</v>
      </c>
      <c r="K82" s="99">
        <v>70000000</v>
      </c>
      <c r="L82" s="71"/>
      <c r="M82" s="71"/>
      <c r="N82" s="111">
        <f t="shared" si="7"/>
        <v>-88748300</v>
      </c>
      <c r="O82" s="71"/>
      <c r="P82" s="71"/>
      <c r="Q82" s="99">
        <v>71000000</v>
      </c>
      <c r="R82" s="71"/>
      <c r="S82" s="71"/>
      <c r="T82" s="99">
        <v>73000000</v>
      </c>
      <c r="U82" s="71"/>
      <c r="V82" s="284"/>
    </row>
    <row r="83" spans="1:22" s="103" customFormat="1" ht="48.75" customHeight="1">
      <c r="A83" s="60" t="s">
        <v>130</v>
      </c>
      <c r="B83" s="61" t="s">
        <v>131</v>
      </c>
      <c r="C83" s="62" t="s">
        <v>10</v>
      </c>
      <c r="D83" s="56">
        <f t="shared" si="4"/>
        <v>14095850</v>
      </c>
      <c r="E83" s="82">
        <v>14095850</v>
      </c>
      <c r="F83" s="64"/>
      <c r="G83" s="56">
        <f t="shared" si="5"/>
        <v>0</v>
      </c>
      <c r="H83" s="82"/>
      <c r="I83" s="62"/>
      <c r="J83" s="59">
        <f t="shared" si="6"/>
        <v>14700000</v>
      </c>
      <c r="K83" s="99">
        <v>14700000</v>
      </c>
      <c r="L83" s="71"/>
      <c r="M83" s="71"/>
      <c r="N83" s="111">
        <f t="shared" si="7"/>
        <v>14700000</v>
      </c>
      <c r="O83" s="71"/>
      <c r="P83" s="71"/>
      <c r="Q83" s="99">
        <v>15000000</v>
      </c>
      <c r="R83" s="71"/>
      <c r="S83" s="71"/>
      <c r="T83" s="99">
        <v>15200000</v>
      </c>
      <c r="U83" s="71"/>
      <c r="V83" s="284"/>
    </row>
    <row r="84" spans="1:22" ht="28.5" customHeight="1">
      <c r="A84" s="60" t="s">
        <v>132</v>
      </c>
      <c r="B84" s="61" t="s">
        <v>484</v>
      </c>
      <c r="C84" s="62" t="s">
        <v>10</v>
      </c>
      <c r="D84" s="56">
        <f t="shared" si="4"/>
        <v>5000</v>
      </c>
      <c r="E84" s="82">
        <v>5000</v>
      </c>
      <c r="F84" s="64"/>
      <c r="G84" s="56">
        <f t="shared" si="5"/>
        <v>0</v>
      </c>
      <c r="H84" s="82"/>
      <c r="I84" s="62"/>
      <c r="J84" s="59">
        <f t="shared" si="6"/>
        <v>0</v>
      </c>
      <c r="K84" s="99"/>
      <c r="L84" s="71"/>
      <c r="M84" s="71"/>
      <c r="N84" s="111">
        <f t="shared" si="7"/>
        <v>0</v>
      </c>
      <c r="O84" s="71"/>
      <c r="P84" s="71"/>
      <c r="Q84" s="99"/>
      <c r="R84" s="71"/>
      <c r="S84" s="71"/>
      <c r="T84" s="99"/>
      <c r="U84" s="71"/>
      <c r="V84" s="284"/>
    </row>
    <row r="85" spans="1:22" ht="24" customHeight="1">
      <c r="A85" s="60" t="s">
        <v>133</v>
      </c>
      <c r="B85" s="61" t="s">
        <v>134</v>
      </c>
      <c r="C85" s="62" t="s">
        <v>10</v>
      </c>
      <c r="D85" s="56">
        <f t="shared" si="4"/>
        <v>361210</v>
      </c>
      <c r="E85" s="82">
        <v>361210</v>
      </c>
      <c r="F85" s="64"/>
      <c r="G85" s="56">
        <f t="shared" si="5"/>
        <v>1320000</v>
      </c>
      <c r="H85" s="82">
        <v>1320000</v>
      </c>
      <c r="I85" s="62"/>
      <c r="J85" s="59">
        <f t="shared" si="6"/>
        <v>0</v>
      </c>
      <c r="K85" s="99">
        <v>0</v>
      </c>
      <c r="L85" s="71"/>
      <c r="M85" s="71"/>
      <c r="N85" s="111">
        <f t="shared" si="7"/>
        <v>-1320000</v>
      </c>
      <c r="O85" s="71"/>
      <c r="P85" s="71"/>
      <c r="Q85" s="99">
        <v>0</v>
      </c>
      <c r="R85" s="71"/>
      <c r="S85" s="71"/>
      <c r="T85" s="99">
        <v>0</v>
      </c>
      <c r="U85" s="71"/>
      <c r="V85" s="284"/>
    </row>
    <row r="86" spans="1:22" ht="24" customHeight="1">
      <c r="A86" s="60" t="s">
        <v>135</v>
      </c>
      <c r="B86" s="61" t="s">
        <v>558</v>
      </c>
      <c r="C86" s="62" t="s">
        <v>10</v>
      </c>
      <c r="D86" s="56">
        <f t="shared" si="4"/>
        <v>513000</v>
      </c>
      <c r="E86" s="82">
        <v>513000</v>
      </c>
      <c r="F86" s="64"/>
      <c r="G86" s="56">
        <f t="shared" si="5"/>
        <v>2219770</v>
      </c>
      <c r="H86" s="82">
        <v>2219770</v>
      </c>
      <c r="I86" s="62"/>
      <c r="J86" s="59">
        <f t="shared" si="6"/>
        <v>21000000</v>
      </c>
      <c r="K86" s="99">
        <f>K87+K88</f>
        <v>21000000</v>
      </c>
      <c r="L86" s="71"/>
      <c r="M86" s="71"/>
      <c r="N86" s="111">
        <f t="shared" si="7"/>
        <v>18780230</v>
      </c>
      <c r="O86" s="71"/>
      <c r="P86" s="71"/>
      <c r="Q86" s="99">
        <f>Q87+Q88</f>
        <v>22200000</v>
      </c>
      <c r="R86" s="71"/>
      <c r="S86" s="71"/>
      <c r="T86" s="99">
        <f>T87+T88</f>
        <v>23400000</v>
      </c>
      <c r="U86" s="71"/>
      <c r="V86" s="284"/>
    </row>
    <row r="87" spans="1:22" ht="24" customHeight="1">
      <c r="A87" s="60"/>
      <c r="B87" s="61" t="s">
        <v>557</v>
      </c>
      <c r="C87" s="62"/>
      <c r="D87" s="56"/>
      <c r="E87" s="82"/>
      <c r="F87" s="64"/>
      <c r="G87" s="56"/>
      <c r="H87" s="82"/>
      <c r="I87" s="62"/>
      <c r="J87" s="59">
        <f t="shared" si="6"/>
        <v>3000000</v>
      </c>
      <c r="K87" s="99">
        <v>3000000</v>
      </c>
      <c r="L87" s="71"/>
      <c r="M87" s="71"/>
      <c r="N87" s="111"/>
      <c r="O87" s="71"/>
      <c r="P87" s="71"/>
      <c r="Q87" s="99">
        <v>3200000</v>
      </c>
      <c r="R87" s="71"/>
      <c r="S87" s="71"/>
      <c r="T87" s="99">
        <v>3400000</v>
      </c>
      <c r="U87" s="71"/>
      <c r="V87" s="284"/>
    </row>
    <row r="88" spans="1:22" ht="24" customHeight="1">
      <c r="A88" s="60"/>
      <c r="B88" s="61" t="s">
        <v>556</v>
      </c>
      <c r="C88" s="62"/>
      <c r="D88" s="56"/>
      <c r="E88" s="82"/>
      <c r="F88" s="64"/>
      <c r="G88" s="56"/>
      <c r="H88" s="82"/>
      <c r="I88" s="62"/>
      <c r="J88" s="59">
        <f t="shared" si="6"/>
        <v>18000000</v>
      </c>
      <c r="K88" s="99">
        <v>18000000</v>
      </c>
      <c r="L88" s="71"/>
      <c r="M88" s="71"/>
      <c r="N88" s="111"/>
      <c r="O88" s="71"/>
      <c r="P88" s="71"/>
      <c r="Q88" s="99">
        <v>19000000</v>
      </c>
      <c r="R88" s="71"/>
      <c r="S88" s="71"/>
      <c r="T88" s="99">
        <v>20000000</v>
      </c>
      <c r="U88" s="71"/>
      <c r="V88" s="284"/>
    </row>
    <row r="89" spans="1:22" ht="36.75" customHeight="1">
      <c r="A89" s="60" t="s">
        <v>136</v>
      </c>
      <c r="B89" s="61" t="s">
        <v>137</v>
      </c>
      <c r="C89" s="62" t="s">
        <v>10</v>
      </c>
      <c r="D89" s="56">
        <f t="shared" si="4"/>
        <v>108111255</v>
      </c>
      <c r="E89" s="82">
        <v>108111255</v>
      </c>
      <c r="F89" s="64"/>
      <c r="G89" s="56">
        <f t="shared" si="5"/>
        <v>50000000</v>
      </c>
      <c r="H89" s="82">
        <v>50000000</v>
      </c>
      <c r="I89" s="62"/>
      <c r="J89" s="59">
        <f t="shared" si="6"/>
        <v>0</v>
      </c>
      <c r="K89" s="99"/>
      <c r="L89" s="71">
        <v>0</v>
      </c>
      <c r="M89" s="71"/>
      <c r="N89" s="111">
        <f t="shared" si="7"/>
        <v>-50000000</v>
      </c>
      <c r="O89" s="71"/>
      <c r="P89" s="71"/>
      <c r="Q89" s="99"/>
      <c r="R89" s="71">
        <v>0</v>
      </c>
      <c r="S89" s="71"/>
      <c r="T89" s="99">
        <v>0</v>
      </c>
      <c r="U89" s="71">
        <v>0</v>
      </c>
      <c r="V89" s="284"/>
    </row>
    <row r="90" spans="1:22" s="52" customFormat="1" ht="50.25" customHeight="1">
      <c r="A90" s="53" t="s">
        <v>138</v>
      </c>
      <c r="B90" s="54" t="s">
        <v>154</v>
      </c>
      <c r="C90" s="55" t="s">
        <v>139</v>
      </c>
      <c r="D90" s="56">
        <f t="shared" si="4"/>
        <v>3779072</v>
      </c>
      <c r="E90" s="81">
        <f>E91+E92</f>
        <v>3779072</v>
      </c>
      <c r="F90" s="58"/>
      <c r="G90" s="56">
        <f t="shared" si="5"/>
        <v>12000000</v>
      </c>
      <c r="H90" s="81">
        <f>H91+H92</f>
        <v>12000000</v>
      </c>
      <c r="I90" s="55">
        <f>I91+I92</f>
        <v>0</v>
      </c>
      <c r="J90" s="59">
        <f t="shared" si="6"/>
        <v>2000000</v>
      </c>
      <c r="K90" s="101">
        <f>K91+K92</f>
        <v>2000000</v>
      </c>
      <c r="L90" s="73"/>
      <c r="M90" s="73"/>
      <c r="N90" s="113"/>
      <c r="O90" s="73"/>
      <c r="P90" s="73"/>
      <c r="Q90" s="101">
        <f>Q91+Q92</f>
        <v>2000000</v>
      </c>
      <c r="R90" s="73"/>
      <c r="S90" s="73"/>
      <c r="T90" s="101">
        <f>T91+T92</f>
        <v>2000000</v>
      </c>
      <c r="U90" s="73"/>
      <c r="V90" s="247"/>
    </row>
    <row r="91" spans="1:22" s="103" customFormat="1" ht="45.75" customHeight="1">
      <c r="A91" s="60" t="s">
        <v>140</v>
      </c>
      <c r="B91" s="61" t="s">
        <v>141</v>
      </c>
      <c r="C91" s="62" t="s">
        <v>10</v>
      </c>
      <c r="D91" s="56">
        <f t="shared" si="4"/>
        <v>3460730</v>
      </c>
      <c r="E91" s="82">
        <v>3460730</v>
      </c>
      <c r="F91" s="64"/>
      <c r="G91" s="56">
        <f t="shared" si="5"/>
        <v>12000000</v>
      </c>
      <c r="H91" s="82">
        <v>12000000</v>
      </c>
      <c r="I91" s="62"/>
      <c r="J91" s="59">
        <f t="shared" si="6"/>
        <v>2000000</v>
      </c>
      <c r="K91" s="99">
        <v>2000000</v>
      </c>
      <c r="L91" s="71"/>
      <c r="M91" s="71"/>
      <c r="N91" s="111">
        <f>K91-H91</f>
        <v>-10000000</v>
      </c>
      <c r="O91" s="71"/>
      <c r="P91" s="71"/>
      <c r="Q91" s="99">
        <v>2000000</v>
      </c>
      <c r="R91" s="71"/>
      <c r="S91" s="71"/>
      <c r="T91" s="99">
        <v>2000000</v>
      </c>
      <c r="U91" s="71"/>
      <c r="V91" s="284"/>
    </row>
    <row r="92" spans="1:22" ht="38.25" customHeight="1">
      <c r="A92" s="60" t="s">
        <v>142</v>
      </c>
      <c r="B92" s="61" t="s">
        <v>143</v>
      </c>
      <c r="C92" s="62" t="s">
        <v>10</v>
      </c>
      <c r="D92" s="56">
        <f t="shared" si="4"/>
        <v>318342</v>
      </c>
      <c r="E92" s="82">
        <v>318342</v>
      </c>
      <c r="F92" s="64"/>
      <c r="G92" s="56">
        <f t="shared" si="5"/>
        <v>0</v>
      </c>
      <c r="H92" s="82"/>
      <c r="I92" s="62"/>
      <c r="J92" s="59">
        <f t="shared" si="6"/>
        <v>0</v>
      </c>
      <c r="K92" s="99"/>
      <c r="L92" s="71"/>
      <c r="M92" s="71"/>
      <c r="N92" s="111">
        <f>K92-H92</f>
        <v>0</v>
      </c>
      <c r="O92" s="71"/>
      <c r="P92" s="71"/>
      <c r="Q92" s="99"/>
      <c r="R92" s="71"/>
      <c r="S92" s="71"/>
      <c r="T92" s="99"/>
      <c r="U92" s="71"/>
      <c r="V92" s="284"/>
    </row>
    <row r="93" spans="1:22" s="52" customFormat="1" ht="42" customHeight="1">
      <c r="A93" s="53" t="s">
        <v>144</v>
      </c>
      <c r="B93" s="54" t="s">
        <v>145</v>
      </c>
      <c r="C93" s="55" t="s">
        <v>146</v>
      </c>
      <c r="D93" s="56">
        <f t="shared" si="4"/>
        <v>286423774</v>
      </c>
      <c r="E93" s="81">
        <f>E95+E96+E97</f>
        <v>35912427</v>
      </c>
      <c r="F93" s="58">
        <f>F95+F96+F97</f>
        <v>250511347</v>
      </c>
      <c r="G93" s="56">
        <f t="shared" si="5"/>
        <v>400000000</v>
      </c>
      <c r="H93" s="81">
        <f>H95+H96+H97</f>
        <v>0</v>
      </c>
      <c r="I93" s="57">
        <f>I95+I96+I97</f>
        <v>400000000</v>
      </c>
      <c r="J93" s="59">
        <f t="shared" si="6"/>
        <v>1152500000</v>
      </c>
      <c r="K93" s="81">
        <f>K95+K96+K97</f>
        <v>2500000</v>
      </c>
      <c r="L93" s="57">
        <f>L95+L96+L97</f>
        <v>1150000000</v>
      </c>
      <c r="M93" s="73"/>
      <c r="N93" s="114">
        <f>N95+N96+N97</f>
        <v>2500000</v>
      </c>
      <c r="O93" s="57">
        <f>O95+O96+O97</f>
        <v>0</v>
      </c>
      <c r="P93" s="59">
        <f>Q93+R93</f>
        <v>1102500000</v>
      </c>
      <c r="Q93" s="81">
        <f>Q95+Q96+Q97</f>
        <v>2500000</v>
      </c>
      <c r="R93" s="73">
        <f>R97</f>
        <v>1100000000</v>
      </c>
      <c r="S93" s="59">
        <f>T93+U93</f>
        <v>1102500000</v>
      </c>
      <c r="T93" s="81">
        <f>T95+T96+T97</f>
        <v>2500000</v>
      </c>
      <c r="U93" s="73">
        <f>U97</f>
        <v>1100000000</v>
      </c>
      <c r="V93" s="247"/>
    </row>
    <row r="94" spans="1:22" ht="12.75" customHeight="1">
      <c r="A94" s="60"/>
      <c r="B94" s="61" t="s">
        <v>5</v>
      </c>
      <c r="C94" s="62"/>
      <c r="D94" s="56">
        <f t="shared" si="4"/>
        <v>0</v>
      </c>
      <c r="E94" s="82"/>
      <c r="F94" s="64"/>
      <c r="G94" s="56">
        <f t="shared" si="5"/>
        <v>0</v>
      </c>
      <c r="H94" s="82"/>
      <c r="I94" s="63"/>
      <c r="J94" s="59">
        <f t="shared" si="6"/>
        <v>0</v>
      </c>
      <c r="K94" s="99"/>
      <c r="L94" s="71"/>
      <c r="M94" s="71"/>
      <c r="N94" s="111"/>
      <c r="O94" s="71"/>
      <c r="P94" s="71"/>
      <c r="Q94" s="99"/>
      <c r="R94" s="71"/>
      <c r="S94" s="71"/>
      <c r="T94" s="99"/>
      <c r="U94" s="71"/>
      <c r="V94" s="284"/>
    </row>
    <row r="95" spans="1:22" ht="26.25" customHeight="1">
      <c r="A95" s="60" t="s">
        <v>147</v>
      </c>
      <c r="B95" s="61" t="s">
        <v>485</v>
      </c>
      <c r="C95" s="62" t="s">
        <v>10</v>
      </c>
      <c r="D95" s="56">
        <f t="shared" si="4"/>
        <v>103170</v>
      </c>
      <c r="E95" s="82"/>
      <c r="F95" s="64">
        <v>103170</v>
      </c>
      <c r="G95" s="56">
        <f t="shared" si="5"/>
        <v>0</v>
      </c>
      <c r="H95" s="82"/>
      <c r="I95" s="63"/>
      <c r="J95" s="59">
        <f t="shared" si="6"/>
        <v>0</v>
      </c>
      <c r="K95" s="99"/>
      <c r="L95" s="71"/>
      <c r="M95" s="71"/>
      <c r="N95" s="111">
        <f>K95-H95</f>
        <v>0</v>
      </c>
      <c r="O95" s="71"/>
      <c r="P95" s="71"/>
      <c r="Q95" s="99"/>
      <c r="R95" s="71"/>
      <c r="S95" s="71"/>
      <c r="T95" s="99"/>
      <c r="U95" s="71"/>
      <c r="V95" s="284"/>
    </row>
    <row r="96" spans="1:22" ht="27" customHeight="1">
      <c r="A96" s="60" t="s">
        <v>148</v>
      </c>
      <c r="B96" s="61" t="s">
        <v>149</v>
      </c>
      <c r="C96" s="62" t="s">
        <v>10</v>
      </c>
      <c r="D96" s="56">
        <f t="shared" si="4"/>
        <v>250408177</v>
      </c>
      <c r="E96" s="82"/>
      <c r="F96" s="64">
        <v>250408177</v>
      </c>
      <c r="G96" s="56">
        <f t="shared" si="5"/>
        <v>400000000</v>
      </c>
      <c r="H96" s="82"/>
      <c r="I96" s="63">
        <v>400000000</v>
      </c>
      <c r="J96" s="59">
        <f t="shared" si="6"/>
        <v>0</v>
      </c>
      <c r="K96" s="99"/>
      <c r="L96" s="71"/>
      <c r="M96" s="71"/>
      <c r="N96" s="111">
        <f>K96-H96</f>
        <v>0</v>
      </c>
      <c r="O96" s="71"/>
      <c r="P96" s="71"/>
      <c r="Q96" s="99"/>
      <c r="R96" s="71"/>
      <c r="S96" s="71"/>
      <c r="T96" s="99"/>
      <c r="U96" s="71"/>
      <c r="V96" s="284"/>
    </row>
    <row r="97" spans="1:22" ht="39.75" customHeight="1" thickBot="1">
      <c r="A97" s="74" t="s">
        <v>150</v>
      </c>
      <c r="B97" s="75" t="s">
        <v>151</v>
      </c>
      <c r="C97" s="76" t="s">
        <v>10</v>
      </c>
      <c r="D97" s="56">
        <f t="shared" si="4"/>
        <v>35912427</v>
      </c>
      <c r="E97" s="84">
        <v>35912427</v>
      </c>
      <c r="F97" s="77"/>
      <c r="G97" s="56">
        <f t="shared" si="5"/>
        <v>0</v>
      </c>
      <c r="H97" s="84"/>
      <c r="I97" s="76"/>
      <c r="J97" s="59">
        <v>0</v>
      </c>
      <c r="K97" s="102">
        <v>2500000</v>
      </c>
      <c r="L97" s="78">
        <v>1150000000</v>
      </c>
      <c r="M97" s="78"/>
      <c r="N97" s="111">
        <f>K97-H97</f>
        <v>2500000</v>
      </c>
      <c r="O97" s="78"/>
      <c r="P97" s="78"/>
      <c r="Q97" s="102">
        <v>2500000</v>
      </c>
      <c r="R97" s="78">
        <v>1100000000</v>
      </c>
      <c r="S97" s="78"/>
      <c r="T97" s="102">
        <v>2500000</v>
      </c>
      <c r="U97" s="78">
        <v>1100000000</v>
      </c>
      <c r="V97" s="285"/>
    </row>
    <row r="98" spans="1:21" ht="23.25" customHeight="1">
      <c r="A98" s="79"/>
      <c r="B98" s="79"/>
      <c r="C98" s="79"/>
      <c r="D98" s="79"/>
      <c r="E98" s="79"/>
      <c r="F98" s="7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6"/>
      <c r="T98" s="48"/>
      <c r="U98" s="46"/>
    </row>
    <row r="99" spans="1:21" ht="10.5">
      <c r="A99" s="79"/>
      <c r="B99" s="79"/>
      <c r="C99" s="79"/>
      <c r="D99" s="79"/>
      <c r="E99" s="79"/>
      <c r="F99" s="7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6"/>
      <c r="T99" s="48"/>
      <c r="U99" s="46"/>
    </row>
    <row r="100" spans="1:21" ht="10.5">
      <c r="A100" s="79"/>
      <c r="B100" s="80"/>
      <c r="C100" s="79"/>
      <c r="D100" s="79"/>
      <c r="E100" s="79"/>
      <c r="F100" s="79"/>
      <c r="G100" s="79"/>
      <c r="H100" s="79"/>
      <c r="I100" s="79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2:20" ht="10.5">
      <c r="B101" s="80"/>
      <c r="K101" s="44"/>
      <c r="N101" s="44"/>
      <c r="Q101" s="44"/>
      <c r="T101" s="44"/>
    </row>
    <row r="102" spans="2:20" ht="10.5">
      <c r="B102" s="80"/>
      <c r="K102" s="44"/>
      <c r="N102" s="44"/>
      <c r="Q102" s="44"/>
      <c r="T102" s="44"/>
    </row>
    <row r="103" spans="11:20" ht="10.5">
      <c r="K103" s="44"/>
      <c r="N103" s="44"/>
      <c r="Q103" s="44"/>
      <c r="T103" s="44"/>
    </row>
    <row r="104" spans="11:20" ht="10.5">
      <c r="K104" s="44"/>
      <c r="N104" s="44"/>
      <c r="Q104" s="44"/>
      <c r="T104" s="44"/>
    </row>
    <row r="105" spans="11:20" ht="10.5">
      <c r="K105" s="44"/>
      <c r="N105" s="44"/>
      <c r="Q105" s="44"/>
      <c r="T105" s="44"/>
    </row>
    <row r="106" spans="11:20" ht="10.5">
      <c r="K106" s="44"/>
      <c r="N106" s="44"/>
      <c r="Q106" s="44"/>
      <c r="T106" s="44"/>
    </row>
    <row r="107" spans="11:20" ht="10.5">
      <c r="K107" s="44"/>
      <c r="N107" s="44"/>
      <c r="Q107" s="44"/>
      <c r="T107" s="44"/>
    </row>
    <row r="108" spans="11:20" ht="10.5">
      <c r="K108" s="44"/>
      <c r="N108" s="44"/>
      <c r="Q108" s="44"/>
      <c r="T108" s="44"/>
    </row>
    <row r="109" spans="11:20" ht="10.5">
      <c r="K109" s="44"/>
      <c r="N109" s="44"/>
      <c r="Q109" s="44"/>
      <c r="T109" s="44"/>
    </row>
    <row r="110" spans="11:20" ht="10.5">
      <c r="K110" s="44"/>
      <c r="N110" s="44"/>
      <c r="Q110" s="44"/>
      <c r="T110" s="44"/>
    </row>
    <row r="111" spans="11:20" ht="10.5">
      <c r="K111" s="44"/>
      <c r="N111" s="44"/>
      <c r="Q111" s="44"/>
      <c r="T111" s="44"/>
    </row>
    <row r="112" spans="11:20" ht="10.5">
      <c r="K112" s="44"/>
      <c r="N112" s="44"/>
      <c r="Q112" s="44"/>
      <c r="T112" s="44"/>
    </row>
    <row r="113" spans="11:20" ht="10.5">
      <c r="K113" s="44"/>
      <c r="N113" s="44"/>
      <c r="Q113" s="44"/>
      <c r="T113" s="44"/>
    </row>
    <row r="114" spans="11:20" ht="10.5">
      <c r="K114" s="44"/>
      <c r="N114" s="44"/>
      <c r="Q114" s="44"/>
      <c r="T114" s="44"/>
    </row>
    <row r="115" spans="11:20" ht="10.5">
      <c r="K115" s="44"/>
      <c r="N115" s="44"/>
      <c r="Q115" s="44"/>
      <c r="T115" s="44"/>
    </row>
    <row r="116" spans="11:20" ht="10.5">
      <c r="K116" s="44"/>
      <c r="N116" s="44"/>
      <c r="Q116" s="44"/>
      <c r="T116" s="44"/>
    </row>
    <row r="117" spans="11:20" ht="10.5">
      <c r="K117" s="44"/>
      <c r="N117" s="44"/>
      <c r="Q117" s="44"/>
      <c r="T117" s="44"/>
    </row>
    <row r="118" spans="11:20" ht="10.5">
      <c r="K118" s="44"/>
      <c r="N118" s="44"/>
      <c r="Q118" s="44"/>
      <c r="T118" s="44"/>
    </row>
    <row r="119" spans="11:20" ht="10.5">
      <c r="K119" s="44"/>
      <c r="N119" s="44"/>
      <c r="Q119" s="44"/>
      <c r="T119" s="44"/>
    </row>
    <row r="120" spans="11:20" ht="10.5">
      <c r="K120" s="44"/>
      <c r="N120" s="44"/>
      <c r="Q120" s="44"/>
      <c r="T120" s="44"/>
    </row>
    <row r="121" spans="11:20" ht="10.5">
      <c r="K121" s="44"/>
      <c r="N121" s="44"/>
      <c r="Q121" s="44"/>
      <c r="T121" s="44"/>
    </row>
    <row r="122" spans="11:20" ht="10.5">
      <c r="K122" s="44"/>
      <c r="N122" s="44"/>
      <c r="Q122" s="44"/>
      <c r="T122" s="44"/>
    </row>
    <row r="123" spans="11:20" ht="10.5">
      <c r="K123" s="44"/>
      <c r="N123" s="44"/>
      <c r="Q123" s="44"/>
      <c r="T123" s="44"/>
    </row>
    <row r="124" spans="11:20" ht="10.5">
      <c r="K124" s="44"/>
      <c r="N124" s="44"/>
      <c r="Q124" s="44"/>
      <c r="T124" s="44"/>
    </row>
    <row r="125" spans="11:20" ht="10.5">
      <c r="K125" s="44"/>
      <c r="N125" s="44"/>
      <c r="Q125" s="44"/>
      <c r="T125" s="44"/>
    </row>
    <row r="126" spans="11:20" ht="10.5">
      <c r="K126" s="44"/>
      <c r="N126" s="44"/>
      <c r="Q126" s="44"/>
      <c r="T126" s="44"/>
    </row>
    <row r="127" spans="11:20" ht="10.5">
      <c r="K127" s="44"/>
      <c r="N127" s="44"/>
      <c r="Q127" s="44"/>
      <c r="T127" s="44"/>
    </row>
    <row r="128" spans="11:20" ht="10.5">
      <c r="K128" s="44"/>
      <c r="N128" s="44"/>
      <c r="Q128" s="44"/>
      <c r="T128" s="44"/>
    </row>
    <row r="129" spans="11:20" ht="10.5">
      <c r="K129" s="44"/>
      <c r="N129" s="44"/>
      <c r="Q129" s="44"/>
      <c r="T129" s="44"/>
    </row>
    <row r="130" spans="11:20" ht="10.5">
      <c r="K130" s="44"/>
      <c r="N130" s="44"/>
      <c r="Q130" s="44"/>
      <c r="T130" s="44"/>
    </row>
    <row r="131" spans="11:20" ht="10.5">
      <c r="K131" s="44"/>
      <c r="N131" s="44"/>
      <c r="Q131" s="44"/>
      <c r="T131" s="44"/>
    </row>
    <row r="132" spans="11:20" ht="10.5">
      <c r="K132" s="44"/>
      <c r="N132" s="44"/>
      <c r="Q132" s="44"/>
      <c r="T132" s="44"/>
    </row>
    <row r="133" spans="11:20" ht="10.5">
      <c r="K133" s="44"/>
      <c r="N133" s="44"/>
      <c r="Q133" s="44"/>
      <c r="T133" s="44"/>
    </row>
    <row r="134" spans="11:20" ht="10.5">
      <c r="K134" s="44"/>
      <c r="N134" s="44"/>
      <c r="Q134" s="44"/>
      <c r="T134" s="44"/>
    </row>
    <row r="135" spans="11:20" ht="10.5">
      <c r="K135" s="44"/>
      <c r="N135" s="44"/>
      <c r="Q135" s="44"/>
      <c r="T135" s="44"/>
    </row>
    <row r="136" spans="11:20" ht="10.5">
      <c r="K136" s="44"/>
      <c r="N136" s="44"/>
      <c r="Q136" s="44"/>
      <c r="T136" s="44"/>
    </row>
    <row r="137" spans="11:20" ht="10.5">
      <c r="K137" s="44"/>
      <c r="N137" s="44"/>
      <c r="Q137" s="44"/>
      <c r="T137" s="44"/>
    </row>
    <row r="138" spans="11:20" ht="10.5">
      <c r="K138" s="44"/>
      <c r="N138" s="44"/>
      <c r="Q138" s="44"/>
      <c r="T138" s="44"/>
    </row>
    <row r="139" spans="11:20" ht="10.5">
      <c r="K139" s="44"/>
      <c r="N139" s="44"/>
      <c r="Q139" s="44"/>
      <c r="T139" s="44"/>
    </row>
    <row r="140" spans="11:20" ht="10.5">
      <c r="K140" s="44"/>
      <c r="N140" s="44"/>
      <c r="Q140" s="44"/>
      <c r="T140" s="44"/>
    </row>
    <row r="141" spans="11:20" ht="10.5">
      <c r="K141" s="44"/>
      <c r="N141" s="44"/>
      <c r="Q141" s="44"/>
      <c r="T141" s="44"/>
    </row>
    <row r="142" spans="11:20" ht="10.5">
      <c r="K142" s="44"/>
      <c r="N142" s="44"/>
      <c r="Q142" s="44"/>
      <c r="T142" s="44"/>
    </row>
    <row r="143" spans="11:20" ht="10.5">
      <c r="K143" s="44"/>
      <c r="N143" s="44"/>
      <c r="Q143" s="44"/>
      <c r="T143" s="44"/>
    </row>
    <row r="144" spans="11:20" ht="10.5">
      <c r="K144" s="44"/>
      <c r="N144" s="44"/>
      <c r="Q144" s="44"/>
      <c r="T144" s="44"/>
    </row>
    <row r="145" spans="11:20" ht="10.5">
      <c r="K145" s="44"/>
      <c r="N145" s="44"/>
      <c r="Q145" s="44"/>
      <c r="T145" s="44"/>
    </row>
    <row r="146" spans="11:20" ht="10.5">
      <c r="K146" s="44"/>
      <c r="N146" s="44"/>
      <c r="Q146" s="44"/>
      <c r="T146" s="44"/>
    </row>
    <row r="147" spans="11:20" ht="10.5">
      <c r="K147" s="44"/>
      <c r="N147" s="44"/>
      <c r="Q147" s="44"/>
      <c r="T147" s="44"/>
    </row>
    <row r="148" spans="11:20" ht="10.5">
      <c r="K148" s="44"/>
      <c r="N148" s="44"/>
      <c r="Q148" s="44"/>
      <c r="T148" s="44"/>
    </row>
    <row r="149" spans="11:20" ht="10.5">
      <c r="K149" s="44"/>
      <c r="N149" s="44"/>
      <c r="Q149" s="44"/>
      <c r="T149" s="44"/>
    </row>
    <row r="150" spans="11:20" ht="10.5">
      <c r="K150" s="44"/>
      <c r="N150" s="44"/>
      <c r="Q150" s="44"/>
      <c r="T150" s="44"/>
    </row>
    <row r="151" spans="11:20" ht="10.5">
      <c r="K151" s="44"/>
      <c r="N151" s="44"/>
      <c r="Q151" s="44"/>
      <c r="T151" s="44"/>
    </row>
    <row r="152" spans="11:20" ht="10.5">
      <c r="K152" s="44"/>
      <c r="N152" s="44"/>
      <c r="Q152" s="44"/>
      <c r="T152" s="44"/>
    </row>
    <row r="153" spans="11:20" ht="10.5">
      <c r="K153" s="44"/>
      <c r="N153" s="44"/>
      <c r="Q153" s="44"/>
      <c r="T153" s="44"/>
    </row>
    <row r="154" spans="11:20" ht="10.5">
      <c r="K154" s="44"/>
      <c r="N154" s="44"/>
      <c r="Q154" s="44"/>
      <c r="T154" s="44"/>
    </row>
    <row r="155" spans="11:20" ht="10.5">
      <c r="K155" s="44"/>
      <c r="N155" s="44"/>
      <c r="Q155" s="44"/>
      <c r="T155" s="44"/>
    </row>
    <row r="156" spans="11:20" ht="10.5">
      <c r="K156" s="44"/>
      <c r="N156" s="44"/>
      <c r="Q156" s="44"/>
      <c r="T156" s="44"/>
    </row>
    <row r="157" spans="11:20" ht="10.5">
      <c r="K157" s="44"/>
      <c r="N157" s="44"/>
      <c r="Q157" s="44"/>
      <c r="T157" s="44"/>
    </row>
    <row r="158" spans="11:20" ht="10.5">
      <c r="K158" s="44"/>
      <c r="N158" s="44"/>
      <c r="Q158" s="44"/>
      <c r="T158" s="44"/>
    </row>
    <row r="159" spans="11:20" ht="10.5">
      <c r="K159" s="44"/>
      <c r="N159" s="44"/>
      <c r="Q159" s="44"/>
      <c r="T159" s="44"/>
    </row>
    <row r="160" spans="11:20" ht="10.5">
      <c r="K160" s="44"/>
      <c r="N160" s="44"/>
      <c r="Q160" s="44"/>
      <c r="T160" s="44"/>
    </row>
    <row r="161" spans="11:20" ht="10.5">
      <c r="K161" s="44"/>
      <c r="N161" s="44"/>
      <c r="Q161" s="44"/>
      <c r="T161" s="44"/>
    </row>
    <row r="162" spans="11:20" ht="10.5">
      <c r="K162" s="44"/>
      <c r="N162" s="44"/>
      <c r="Q162" s="44"/>
      <c r="T162" s="44"/>
    </row>
    <row r="163" spans="11:20" ht="10.5">
      <c r="K163" s="44"/>
      <c r="N163" s="44"/>
      <c r="Q163" s="44"/>
      <c r="T163" s="44"/>
    </row>
    <row r="164" spans="11:20" ht="10.5">
      <c r="K164" s="44"/>
      <c r="N164" s="44"/>
      <c r="Q164" s="44"/>
      <c r="T164" s="44"/>
    </row>
    <row r="165" spans="11:20" ht="10.5">
      <c r="K165" s="44"/>
      <c r="N165" s="44"/>
      <c r="Q165" s="44"/>
      <c r="T165" s="44"/>
    </row>
    <row r="166" spans="11:20" ht="10.5">
      <c r="K166" s="44"/>
      <c r="N166" s="44"/>
      <c r="Q166" s="44"/>
      <c r="T166" s="44"/>
    </row>
    <row r="167" spans="11:20" ht="10.5">
      <c r="K167" s="44"/>
      <c r="N167" s="44"/>
      <c r="Q167" s="44"/>
      <c r="T167" s="44"/>
    </row>
    <row r="168" spans="11:20" ht="10.5">
      <c r="K168" s="44"/>
      <c r="N168" s="44"/>
      <c r="Q168" s="44"/>
      <c r="T168" s="44"/>
    </row>
    <row r="169" spans="11:20" ht="10.5">
      <c r="K169" s="44"/>
      <c r="N169" s="44"/>
      <c r="Q169" s="44"/>
      <c r="T169" s="44"/>
    </row>
    <row r="170" spans="11:20" ht="10.5">
      <c r="K170" s="44"/>
      <c r="N170" s="44"/>
      <c r="Q170" s="44"/>
      <c r="T170" s="44"/>
    </row>
    <row r="171" spans="11:20" ht="10.5">
      <c r="K171" s="44"/>
      <c r="N171" s="44"/>
      <c r="Q171" s="44"/>
      <c r="T171" s="44"/>
    </row>
    <row r="172" spans="11:20" ht="10.5">
      <c r="K172" s="44"/>
      <c r="N172" s="44"/>
      <c r="Q172" s="44"/>
      <c r="T172" s="44"/>
    </row>
    <row r="173" spans="11:20" ht="10.5">
      <c r="K173" s="44"/>
      <c r="N173" s="44"/>
      <c r="Q173" s="44"/>
      <c r="T173" s="44"/>
    </row>
    <row r="174" spans="11:20" ht="10.5">
      <c r="K174" s="44"/>
      <c r="N174" s="44"/>
      <c r="Q174" s="44"/>
      <c r="T174" s="44"/>
    </row>
    <row r="175" spans="11:20" ht="10.5">
      <c r="K175" s="44"/>
      <c r="N175" s="44"/>
      <c r="Q175" s="44"/>
      <c r="T175" s="44"/>
    </row>
    <row r="176" spans="11:20" ht="10.5">
      <c r="K176" s="44"/>
      <c r="N176" s="44"/>
      <c r="Q176" s="44"/>
      <c r="T176" s="44"/>
    </row>
    <row r="177" spans="11:20" ht="10.5">
      <c r="K177" s="44"/>
      <c r="N177" s="44"/>
      <c r="Q177" s="44"/>
      <c r="T177" s="44"/>
    </row>
    <row r="178" spans="11:20" ht="10.5">
      <c r="K178" s="44"/>
      <c r="N178" s="44"/>
      <c r="Q178" s="44"/>
      <c r="T178" s="44"/>
    </row>
    <row r="179" spans="11:20" ht="10.5">
      <c r="K179" s="44"/>
      <c r="N179" s="44"/>
      <c r="Q179" s="44"/>
      <c r="T179" s="44"/>
    </row>
    <row r="180" spans="11:20" ht="10.5">
      <c r="K180" s="44"/>
      <c r="N180" s="44"/>
      <c r="Q180" s="44"/>
      <c r="T180" s="44"/>
    </row>
    <row r="181" spans="11:20" ht="10.5">
      <c r="K181" s="44"/>
      <c r="N181" s="44"/>
      <c r="Q181" s="44"/>
      <c r="T181" s="44"/>
    </row>
    <row r="182" spans="11:20" ht="10.5">
      <c r="K182" s="44"/>
      <c r="N182" s="44"/>
      <c r="Q182" s="44"/>
      <c r="T182" s="44"/>
    </row>
    <row r="183" spans="11:20" ht="10.5">
      <c r="K183" s="44"/>
      <c r="N183" s="44"/>
      <c r="Q183" s="44"/>
      <c r="T183" s="44"/>
    </row>
    <row r="184" spans="11:20" ht="10.5">
      <c r="K184" s="44"/>
      <c r="N184" s="44"/>
      <c r="Q184" s="44"/>
      <c r="T184" s="44"/>
    </row>
    <row r="185" spans="11:20" ht="10.5">
      <c r="K185" s="44"/>
      <c r="N185" s="44"/>
      <c r="Q185" s="44"/>
      <c r="T185" s="44"/>
    </row>
    <row r="186" spans="11:20" ht="10.5">
      <c r="K186" s="44"/>
      <c r="N186" s="44"/>
      <c r="Q186" s="44"/>
      <c r="T186" s="44"/>
    </row>
    <row r="187" spans="11:20" ht="10.5">
      <c r="K187" s="44"/>
      <c r="N187" s="44"/>
      <c r="Q187" s="44"/>
      <c r="T187" s="44"/>
    </row>
    <row r="188" spans="11:20" ht="10.5">
      <c r="K188" s="44"/>
      <c r="N188" s="44"/>
      <c r="Q188" s="44"/>
      <c r="T188" s="44"/>
    </row>
    <row r="189" spans="11:20" ht="10.5">
      <c r="K189" s="44"/>
      <c r="N189" s="44"/>
      <c r="Q189" s="44"/>
      <c r="T189" s="44"/>
    </row>
    <row r="190" spans="11:20" ht="10.5">
      <c r="K190" s="44"/>
      <c r="N190" s="44"/>
      <c r="Q190" s="44"/>
      <c r="T190" s="44"/>
    </row>
    <row r="191" spans="11:20" ht="10.5">
      <c r="K191" s="44"/>
      <c r="N191" s="44"/>
      <c r="Q191" s="44"/>
      <c r="T191" s="44"/>
    </row>
    <row r="192" spans="11:20" ht="10.5">
      <c r="K192" s="44"/>
      <c r="N192" s="44"/>
      <c r="Q192" s="44"/>
      <c r="T192" s="44"/>
    </row>
    <row r="193" spans="11:20" ht="10.5">
      <c r="K193" s="44"/>
      <c r="N193" s="44"/>
      <c r="Q193" s="44"/>
      <c r="T193" s="44"/>
    </row>
    <row r="194" spans="11:20" ht="10.5">
      <c r="K194" s="44"/>
      <c r="N194" s="44"/>
      <c r="Q194" s="44"/>
      <c r="T194" s="44"/>
    </row>
    <row r="195" spans="11:20" ht="10.5">
      <c r="K195" s="44"/>
      <c r="N195" s="44"/>
      <c r="Q195" s="44"/>
      <c r="T195" s="44"/>
    </row>
    <row r="196" spans="11:20" ht="10.5">
      <c r="K196" s="44"/>
      <c r="N196" s="44"/>
      <c r="Q196" s="44"/>
      <c r="T196" s="44"/>
    </row>
    <row r="197" spans="11:20" ht="10.5">
      <c r="K197" s="44"/>
      <c r="N197" s="44"/>
      <c r="Q197" s="44"/>
      <c r="T197" s="44"/>
    </row>
    <row r="198" spans="11:20" ht="10.5">
      <c r="K198" s="44"/>
      <c r="N198" s="44"/>
      <c r="Q198" s="44"/>
      <c r="T198" s="44"/>
    </row>
    <row r="199" spans="11:20" ht="10.5">
      <c r="K199" s="44"/>
      <c r="N199" s="44"/>
      <c r="Q199" s="44"/>
      <c r="T199" s="44"/>
    </row>
    <row r="200" spans="11:20" ht="10.5">
      <c r="K200" s="44"/>
      <c r="N200" s="44"/>
      <c r="Q200" s="44"/>
      <c r="T200" s="44"/>
    </row>
    <row r="201" spans="11:20" ht="10.5">
      <c r="K201" s="44"/>
      <c r="N201" s="44"/>
      <c r="Q201" s="44"/>
      <c r="T201" s="44"/>
    </row>
    <row r="202" spans="11:20" ht="10.5">
      <c r="K202" s="44"/>
      <c r="N202" s="44"/>
      <c r="Q202" s="44"/>
      <c r="T202" s="44"/>
    </row>
    <row r="203" spans="11:20" ht="10.5">
      <c r="K203" s="44"/>
      <c r="N203" s="44"/>
      <c r="Q203" s="44"/>
      <c r="T203" s="44"/>
    </row>
    <row r="204" spans="11:20" ht="10.5">
      <c r="K204" s="44"/>
      <c r="N204" s="44"/>
      <c r="Q204" s="44"/>
      <c r="T204" s="44"/>
    </row>
    <row r="205" spans="11:20" ht="10.5">
      <c r="K205" s="44"/>
      <c r="N205" s="44"/>
      <c r="Q205" s="44"/>
      <c r="T205" s="44"/>
    </row>
    <row r="206" spans="11:20" ht="10.5">
      <c r="K206" s="44"/>
      <c r="N206" s="44"/>
      <c r="Q206" s="44"/>
      <c r="T206" s="44"/>
    </row>
    <row r="207" spans="11:20" ht="10.5">
      <c r="K207" s="44"/>
      <c r="N207" s="44"/>
      <c r="Q207" s="44"/>
      <c r="T207" s="44"/>
    </row>
    <row r="208" spans="11:20" ht="10.5">
      <c r="K208" s="44"/>
      <c r="N208" s="44"/>
      <c r="Q208" s="44"/>
      <c r="T208" s="44"/>
    </row>
    <row r="209" spans="11:20" ht="10.5">
      <c r="K209" s="44"/>
      <c r="N209" s="44"/>
      <c r="Q209" s="44"/>
      <c r="T209" s="44"/>
    </row>
    <row r="210" spans="11:20" ht="10.5">
      <c r="K210" s="44"/>
      <c r="N210" s="44"/>
      <c r="Q210" s="44"/>
      <c r="T210" s="44"/>
    </row>
    <row r="211" spans="11:20" ht="10.5">
      <c r="K211" s="44"/>
      <c r="N211" s="44"/>
      <c r="Q211" s="44"/>
      <c r="T211" s="44"/>
    </row>
    <row r="212" spans="11:20" ht="10.5">
      <c r="K212" s="44"/>
      <c r="N212" s="44"/>
      <c r="Q212" s="44"/>
      <c r="T212" s="44"/>
    </row>
    <row r="213" spans="11:20" ht="10.5">
      <c r="K213" s="44"/>
      <c r="N213" s="44"/>
      <c r="Q213" s="44"/>
      <c r="T213" s="44"/>
    </row>
    <row r="214" spans="11:20" ht="10.5">
      <c r="K214" s="44"/>
      <c r="N214" s="44"/>
      <c r="Q214" s="44"/>
      <c r="T214" s="44"/>
    </row>
    <row r="215" spans="11:20" ht="10.5">
      <c r="K215" s="44"/>
      <c r="N215" s="44"/>
      <c r="Q215" s="44"/>
      <c r="T215" s="44"/>
    </row>
    <row r="216" spans="11:20" ht="10.5">
      <c r="K216" s="44"/>
      <c r="N216" s="44"/>
      <c r="Q216" s="44"/>
      <c r="T216" s="44"/>
    </row>
    <row r="217" spans="11:20" ht="10.5">
      <c r="K217" s="44"/>
      <c r="N217" s="44"/>
      <c r="Q217" s="44"/>
      <c r="T217" s="44"/>
    </row>
    <row r="218" spans="11:20" ht="10.5">
      <c r="K218" s="44"/>
      <c r="N218" s="44"/>
      <c r="Q218" s="44"/>
      <c r="T218" s="44"/>
    </row>
    <row r="219" spans="11:20" ht="10.5">
      <c r="K219" s="44"/>
      <c r="N219" s="44"/>
      <c r="Q219" s="44"/>
      <c r="T219" s="44"/>
    </row>
    <row r="220" spans="11:20" ht="10.5">
      <c r="K220" s="44"/>
      <c r="N220" s="44"/>
      <c r="Q220" s="44"/>
      <c r="T220" s="44"/>
    </row>
    <row r="221" spans="11:20" ht="10.5">
      <c r="K221" s="44"/>
      <c r="N221" s="44"/>
      <c r="Q221" s="44"/>
      <c r="T221" s="44"/>
    </row>
    <row r="222" spans="11:20" ht="10.5">
      <c r="K222" s="44"/>
      <c r="N222" s="44"/>
      <c r="Q222" s="44"/>
      <c r="T222" s="44"/>
    </row>
    <row r="223" spans="11:20" ht="10.5">
      <c r="K223" s="44"/>
      <c r="N223" s="44"/>
      <c r="Q223" s="44"/>
      <c r="T223" s="44"/>
    </row>
    <row r="224" spans="11:20" ht="10.5">
      <c r="K224" s="44"/>
      <c r="N224" s="44"/>
      <c r="Q224" s="44"/>
      <c r="T224" s="44"/>
    </row>
    <row r="225" spans="11:20" ht="10.5">
      <c r="K225" s="44"/>
      <c r="N225" s="44"/>
      <c r="Q225" s="44"/>
      <c r="T225" s="44"/>
    </row>
    <row r="226" spans="11:20" ht="10.5">
      <c r="K226" s="44"/>
      <c r="N226" s="44"/>
      <c r="Q226" s="44"/>
      <c r="T226" s="44"/>
    </row>
    <row r="227" spans="11:20" ht="10.5">
      <c r="K227" s="44"/>
      <c r="N227" s="44"/>
      <c r="Q227" s="44"/>
      <c r="T227" s="44"/>
    </row>
    <row r="228" spans="11:20" ht="10.5">
      <c r="K228" s="44"/>
      <c r="N228" s="44"/>
      <c r="Q228" s="44"/>
      <c r="T228" s="44"/>
    </row>
    <row r="229" spans="11:20" ht="10.5">
      <c r="K229" s="44"/>
      <c r="N229" s="44"/>
      <c r="Q229" s="44"/>
      <c r="T229" s="44"/>
    </row>
    <row r="230" spans="11:20" ht="10.5">
      <c r="K230" s="44"/>
      <c r="N230" s="44"/>
      <c r="Q230" s="44"/>
      <c r="T230" s="44"/>
    </row>
    <row r="231" spans="11:20" ht="10.5">
      <c r="K231" s="44"/>
      <c r="N231" s="44"/>
      <c r="Q231" s="44"/>
      <c r="T231" s="44"/>
    </row>
    <row r="232" spans="11:20" ht="10.5">
      <c r="K232" s="44"/>
      <c r="N232" s="44"/>
      <c r="Q232" s="44"/>
      <c r="T232" s="44"/>
    </row>
    <row r="233" spans="11:20" ht="10.5">
      <c r="K233" s="44"/>
      <c r="N233" s="44"/>
      <c r="Q233" s="44"/>
      <c r="T233" s="44"/>
    </row>
    <row r="234" spans="11:20" ht="10.5">
      <c r="K234" s="44"/>
      <c r="N234" s="44"/>
      <c r="Q234" s="44"/>
      <c r="T234" s="44"/>
    </row>
    <row r="235" spans="11:20" ht="10.5">
      <c r="K235" s="44"/>
      <c r="N235" s="44"/>
      <c r="Q235" s="44"/>
      <c r="T235" s="44"/>
    </row>
    <row r="236" spans="11:20" ht="10.5">
      <c r="K236" s="44"/>
      <c r="N236" s="44"/>
      <c r="Q236" s="44"/>
      <c r="T236" s="44"/>
    </row>
    <row r="237" spans="11:20" ht="10.5">
      <c r="K237" s="44"/>
      <c r="N237" s="44"/>
      <c r="Q237" s="44"/>
      <c r="T237" s="44"/>
    </row>
    <row r="238" spans="11:20" ht="10.5">
      <c r="K238" s="44"/>
      <c r="N238" s="44"/>
      <c r="Q238" s="44"/>
      <c r="T238" s="44"/>
    </row>
    <row r="239" spans="11:20" ht="10.5">
      <c r="K239" s="44"/>
      <c r="N239" s="44"/>
      <c r="Q239" s="44"/>
      <c r="T239" s="44"/>
    </row>
    <row r="240" spans="11:20" ht="10.5">
      <c r="K240" s="44"/>
      <c r="N240" s="44"/>
      <c r="Q240" s="44"/>
      <c r="T240" s="44"/>
    </row>
    <row r="241" spans="11:20" ht="10.5">
      <c r="K241" s="44"/>
      <c r="N241" s="44"/>
      <c r="Q241" s="44"/>
      <c r="T241" s="44"/>
    </row>
    <row r="242" spans="11:20" ht="10.5">
      <c r="K242" s="44"/>
      <c r="N242" s="44"/>
      <c r="Q242" s="44"/>
      <c r="T242" s="44"/>
    </row>
    <row r="243" spans="11:20" ht="10.5">
      <c r="K243" s="44"/>
      <c r="N243" s="44"/>
      <c r="Q243" s="44"/>
      <c r="T243" s="44"/>
    </row>
    <row r="244" spans="11:20" ht="10.5">
      <c r="K244" s="44"/>
      <c r="N244" s="44"/>
      <c r="Q244" s="44"/>
      <c r="T244" s="44"/>
    </row>
    <row r="245" spans="11:20" ht="10.5">
      <c r="K245" s="44"/>
      <c r="N245" s="44"/>
      <c r="Q245" s="44"/>
      <c r="T245" s="44"/>
    </row>
    <row r="246" spans="11:20" ht="10.5">
      <c r="K246" s="44"/>
      <c r="N246" s="44"/>
      <c r="Q246" s="44"/>
      <c r="T246" s="44"/>
    </row>
    <row r="247" spans="11:20" ht="10.5">
      <c r="K247" s="44"/>
      <c r="N247" s="44"/>
      <c r="Q247" s="44"/>
      <c r="T247" s="44"/>
    </row>
    <row r="248" spans="11:20" ht="10.5">
      <c r="K248" s="44"/>
      <c r="N248" s="44"/>
      <c r="Q248" s="44"/>
      <c r="T248" s="44"/>
    </row>
    <row r="249" spans="11:20" ht="10.5">
      <c r="K249" s="44"/>
      <c r="N249" s="44"/>
      <c r="Q249" s="44"/>
      <c r="T249" s="44"/>
    </row>
    <row r="250" spans="11:20" ht="10.5">
      <c r="K250" s="44"/>
      <c r="N250" s="44"/>
      <c r="Q250" s="44"/>
      <c r="T250" s="44"/>
    </row>
    <row r="251" spans="11:20" ht="10.5">
      <c r="K251" s="44"/>
      <c r="N251" s="44"/>
      <c r="Q251" s="44"/>
      <c r="T251" s="44"/>
    </row>
    <row r="252" spans="11:20" ht="10.5">
      <c r="K252" s="44"/>
      <c r="N252" s="44"/>
      <c r="Q252" s="44"/>
      <c r="T252" s="44"/>
    </row>
    <row r="253" spans="11:20" ht="10.5">
      <c r="K253" s="44"/>
      <c r="N253" s="44"/>
      <c r="Q253" s="44"/>
      <c r="T253" s="44"/>
    </row>
    <row r="254" spans="11:20" ht="10.5">
      <c r="K254" s="44"/>
      <c r="N254" s="44"/>
      <c r="Q254" s="44"/>
      <c r="T254" s="44"/>
    </row>
    <row r="255" spans="11:20" ht="10.5">
      <c r="K255" s="44"/>
      <c r="N255" s="44"/>
      <c r="Q255" s="44"/>
      <c r="T255" s="44"/>
    </row>
    <row r="256" spans="11:20" ht="10.5">
      <c r="K256" s="44"/>
      <c r="N256" s="44"/>
      <c r="Q256" s="44"/>
      <c r="T256" s="44"/>
    </row>
    <row r="257" spans="11:20" ht="10.5">
      <c r="K257" s="44"/>
      <c r="N257" s="44"/>
      <c r="Q257" s="44"/>
      <c r="T257" s="44"/>
    </row>
    <row r="258" spans="11:20" ht="10.5">
      <c r="K258" s="44"/>
      <c r="N258" s="44"/>
      <c r="Q258" s="44"/>
      <c r="T258" s="44"/>
    </row>
    <row r="259" spans="11:20" ht="10.5">
      <c r="K259" s="44"/>
      <c r="N259" s="44"/>
      <c r="Q259" s="44"/>
      <c r="T259" s="44"/>
    </row>
    <row r="260" spans="11:20" ht="10.5">
      <c r="K260" s="44"/>
      <c r="N260" s="44"/>
      <c r="Q260" s="44"/>
      <c r="T260" s="44"/>
    </row>
    <row r="261" spans="11:20" ht="10.5">
      <c r="K261" s="44"/>
      <c r="N261" s="44"/>
      <c r="Q261" s="44"/>
      <c r="T261" s="44"/>
    </row>
    <row r="262" spans="11:20" ht="10.5">
      <c r="K262" s="44"/>
      <c r="N262" s="44"/>
      <c r="Q262" s="44"/>
      <c r="T262" s="44"/>
    </row>
    <row r="263" spans="11:20" ht="10.5">
      <c r="K263" s="44"/>
      <c r="N263" s="44"/>
      <c r="Q263" s="44"/>
      <c r="T263" s="44"/>
    </row>
    <row r="264" spans="11:20" ht="10.5">
      <c r="K264" s="44"/>
      <c r="N264" s="44"/>
      <c r="Q264" s="44"/>
      <c r="T264" s="44"/>
    </row>
    <row r="265" spans="11:20" ht="10.5">
      <c r="K265" s="44"/>
      <c r="N265" s="44"/>
      <c r="Q265" s="44"/>
      <c r="T265" s="44"/>
    </row>
    <row r="266" spans="11:20" ht="10.5">
      <c r="K266" s="44"/>
      <c r="N266" s="44"/>
      <c r="Q266" s="44"/>
      <c r="T266" s="44"/>
    </row>
    <row r="267" spans="11:20" ht="10.5">
      <c r="K267" s="44"/>
      <c r="N267" s="44"/>
      <c r="Q267" s="44"/>
      <c r="T267" s="44"/>
    </row>
    <row r="268" spans="11:20" ht="10.5">
      <c r="K268" s="44"/>
      <c r="N268" s="44"/>
      <c r="Q268" s="44"/>
      <c r="T268" s="44"/>
    </row>
    <row r="269" spans="11:20" ht="10.5">
      <c r="K269" s="44"/>
      <c r="N269" s="44"/>
      <c r="Q269" s="44"/>
      <c r="T269" s="44"/>
    </row>
    <row r="270" spans="11:20" ht="10.5">
      <c r="K270" s="44"/>
      <c r="N270" s="44"/>
      <c r="Q270" s="44"/>
      <c r="T270" s="44"/>
    </row>
    <row r="271" spans="11:20" ht="10.5">
      <c r="K271" s="44"/>
      <c r="N271" s="44"/>
      <c r="Q271" s="44"/>
      <c r="T271" s="44"/>
    </row>
    <row r="272" spans="11:20" ht="10.5">
      <c r="K272" s="44"/>
      <c r="N272" s="44"/>
      <c r="Q272" s="44"/>
      <c r="T272" s="44"/>
    </row>
    <row r="273" spans="11:20" ht="10.5">
      <c r="K273" s="44"/>
      <c r="N273" s="44"/>
      <c r="Q273" s="44"/>
      <c r="T273" s="44"/>
    </row>
    <row r="274" spans="11:20" ht="10.5">
      <c r="K274" s="44"/>
      <c r="N274" s="44"/>
      <c r="Q274" s="44"/>
      <c r="T274" s="44"/>
    </row>
    <row r="275" spans="11:20" ht="10.5">
      <c r="K275" s="44"/>
      <c r="N275" s="44"/>
      <c r="Q275" s="44"/>
      <c r="T275" s="44"/>
    </row>
    <row r="276" spans="11:20" ht="10.5">
      <c r="K276" s="44"/>
      <c r="N276" s="44"/>
      <c r="Q276" s="44"/>
      <c r="T276" s="44"/>
    </row>
    <row r="277" spans="11:20" ht="10.5">
      <c r="K277" s="44"/>
      <c r="N277" s="44"/>
      <c r="Q277" s="44"/>
      <c r="T277" s="44"/>
    </row>
    <row r="278" spans="11:20" ht="10.5">
      <c r="K278" s="44"/>
      <c r="N278" s="44"/>
      <c r="Q278" s="44"/>
      <c r="T278" s="44"/>
    </row>
    <row r="279" spans="11:20" ht="10.5">
      <c r="K279" s="44"/>
      <c r="N279" s="44"/>
      <c r="Q279" s="44"/>
      <c r="T279" s="44"/>
    </row>
    <row r="280" spans="11:20" ht="10.5">
      <c r="K280" s="44"/>
      <c r="N280" s="44"/>
      <c r="Q280" s="44"/>
      <c r="T280" s="44"/>
    </row>
    <row r="281" spans="11:20" ht="10.5">
      <c r="K281" s="44"/>
      <c r="N281" s="44"/>
      <c r="Q281" s="44"/>
      <c r="T281" s="44"/>
    </row>
    <row r="282" spans="11:20" ht="10.5">
      <c r="K282" s="44"/>
      <c r="N282" s="44"/>
      <c r="Q282" s="44"/>
      <c r="T282" s="44"/>
    </row>
    <row r="283" spans="11:20" ht="10.5">
      <c r="K283" s="44"/>
      <c r="N283" s="44"/>
      <c r="Q283" s="44"/>
      <c r="T283" s="44"/>
    </row>
    <row r="284" spans="11:20" ht="10.5">
      <c r="K284" s="44"/>
      <c r="N284" s="44"/>
      <c r="Q284" s="44"/>
      <c r="T284" s="44"/>
    </row>
    <row r="285" spans="11:20" ht="10.5">
      <c r="K285" s="44"/>
      <c r="N285" s="44"/>
      <c r="Q285" s="44"/>
      <c r="T285" s="44"/>
    </row>
    <row r="286" spans="11:20" ht="10.5">
      <c r="K286" s="44"/>
      <c r="N286" s="44"/>
      <c r="Q286" s="44"/>
      <c r="T286" s="44"/>
    </row>
    <row r="287" spans="11:20" ht="10.5">
      <c r="K287" s="44"/>
      <c r="N287" s="44"/>
      <c r="Q287" s="44"/>
      <c r="T287" s="44"/>
    </row>
    <row r="288" spans="11:20" ht="10.5">
      <c r="K288" s="44"/>
      <c r="N288" s="44"/>
      <c r="Q288" s="44"/>
      <c r="T288" s="44"/>
    </row>
    <row r="289" spans="11:20" ht="10.5">
      <c r="K289" s="44"/>
      <c r="N289" s="44"/>
      <c r="Q289" s="44"/>
      <c r="T289" s="44"/>
    </row>
    <row r="290" spans="11:20" ht="10.5">
      <c r="K290" s="44"/>
      <c r="N290" s="44"/>
      <c r="Q290" s="44"/>
      <c r="T290" s="44"/>
    </row>
    <row r="291" spans="11:20" ht="10.5">
      <c r="K291" s="44"/>
      <c r="N291" s="44"/>
      <c r="Q291" s="44"/>
      <c r="T291" s="44"/>
    </row>
    <row r="292" spans="11:20" ht="10.5">
      <c r="K292" s="44"/>
      <c r="N292" s="44"/>
      <c r="Q292" s="44"/>
      <c r="T292" s="44"/>
    </row>
    <row r="293" spans="11:20" ht="10.5">
      <c r="K293" s="44"/>
      <c r="N293" s="44"/>
      <c r="Q293" s="44"/>
      <c r="T293" s="44"/>
    </row>
    <row r="294" spans="11:20" ht="10.5">
      <c r="K294" s="44"/>
      <c r="N294" s="44"/>
      <c r="Q294" s="44"/>
      <c r="T294" s="44"/>
    </row>
    <row r="295" spans="11:20" ht="10.5">
      <c r="K295" s="44"/>
      <c r="N295" s="44"/>
      <c r="Q295" s="44"/>
      <c r="T295" s="44"/>
    </row>
    <row r="296" spans="11:20" ht="10.5">
      <c r="K296" s="44"/>
      <c r="N296" s="44"/>
      <c r="Q296" s="44"/>
      <c r="T296" s="44"/>
    </row>
    <row r="297" spans="11:20" ht="10.5">
      <c r="K297" s="44"/>
      <c r="N297" s="44"/>
      <c r="Q297" s="44"/>
      <c r="T297" s="44"/>
    </row>
    <row r="298" spans="11:20" ht="10.5">
      <c r="K298" s="44"/>
      <c r="N298" s="44"/>
      <c r="Q298" s="44"/>
      <c r="T298" s="44"/>
    </row>
    <row r="299" spans="11:20" ht="10.5">
      <c r="K299" s="44"/>
      <c r="N299" s="44"/>
      <c r="Q299" s="44"/>
      <c r="T299" s="44"/>
    </row>
    <row r="300" spans="11:20" ht="10.5">
      <c r="K300" s="44"/>
      <c r="N300" s="44"/>
      <c r="Q300" s="44"/>
      <c r="T300" s="44"/>
    </row>
    <row r="301" spans="11:20" ht="10.5">
      <c r="K301" s="44"/>
      <c r="N301" s="44"/>
      <c r="Q301" s="44"/>
      <c r="T301" s="44"/>
    </row>
    <row r="302" spans="11:20" ht="10.5">
      <c r="K302" s="44"/>
      <c r="N302" s="44"/>
      <c r="Q302" s="44"/>
      <c r="T302" s="44"/>
    </row>
    <row r="303" spans="11:20" ht="10.5">
      <c r="K303" s="44"/>
      <c r="N303" s="44"/>
      <c r="Q303" s="44"/>
      <c r="T303" s="44"/>
    </row>
    <row r="304" spans="11:20" ht="10.5">
      <c r="K304" s="44"/>
      <c r="N304" s="44"/>
      <c r="Q304" s="44"/>
      <c r="T304" s="44"/>
    </row>
    <row r="305" spans="11:20" ht="10.5">
      <c r="K305" s="44"/>
      <c r="N305" s="44"/>
      <c r="Q305" s="44"/>
      <c r="T305" s="44"/>
    </row>
    <row r="306" spans="11:20" ht="10.5">
      <c r="K306" s="44"/>
      <c r="N306" s="44"/>
      <c r="Q306" s="44"/>
      <c r="T306" s="44"/>
    </row>
    <row r="307" spans="11:20" ht="10.5">
      <c r="K307" s="44"/>
      <c r="N307" s="44"/>
      <c r="Q307" s="44"/>
      <c r="T307" s="44"/>
    </row>
    <row r="308" spans="11:20" ht="10.5">
      <c r="K308" s="44"/>
      <c r="N308" s="44"/>
      <c r="Q308" s="44"/>
      <c r="T308" s="44"/>
    </row>
    <row r="309" spans="11:20" ht="10.5">
      <c r="K309" s="44"/>
      <c r="N309" s="44"/>
      <c r="Q309" s="44"/>
      <c r="T309" s="44"/>
    </row>
    <row r="310" spans="11:20" ht="10.5">
      <c r="K310" s="44"/>
      <c r="N310" s="44"/>
      <c r="Q310" s="44"/>
      <c r="T310" s="44"/>
    </row>
    <row r="311" spans="11:20" ht="10.5">
      <c r="K311" s="44"/>
      <c r="N311" s="44"/>
      <c r="Q311" s="44"/>
      <c r="T311" s="44"/>
    </row>
    <row r="312" spans="11:20" ht="10.5">
      <c r="K312" s="44"/>
      <c r="N312" s="44"/>
      <c r="Q312" s="44"/>
      <c r="T312" s="44"/>
    </row>
    <row r="313" spans="11:20" ht="10.5">
      <c r="K313" s="44"/>
      <c r="N313" s="44"/>
      <c r="Q313" s="44"/>
      <c r="T313" s="44"/>
    </row>
    <row r="314" spans="11:20" ht="10.5">
      <c r="K314" s="44"/>
      <c r="N314" s="44"/>
      <c r="Q314" s="44"/>
      <c r="T314" s="44"/>
    </row>
    <row r="315" spans="11:20" ht="10.5">
      <c r="K315" s="44"/>
      <c r="N315" s="44"/>
      <c r="Q315" s="44"/>
      <c r="T315" s="44"/>
    </row>
    <row r="316" spans="11:20" ht="10.5">
      <c r="K316" s="44"/>
      <c r="N316" s="44"/>
      <c r="Q316" s="44"/>
      <c r="T316" s="44"/>
    </row>
    <row r="317" spans="11:20" ht="10.5">
      <c r="K317" s="44"/>
      <c r="N317" s="44"/>
      <c r="Q317" s="44"/>
      <c r="T317" s="44"/>
    </row>
    <row r="318" spans="11:20" ht="10.5">
      <c r="K318" s="44"/>
      <c r="N318" s="44"/>
      <c r="Q318" s="44"/>
      <c r="T318" s="44"/>
    </row>
    <row r="319" spans="11:20" ht="10.5">
      <c r="K319" s="44"/>
      <c r="N319" s="44"/>
      <c r="Q319" s="44"/>
      <c r="T319" s="44"/>
    </row>
    <row r="320" spans="11:20" ht="10.5">
      <c r="K320" s="44"/>
      <c r="N320" s="44"/>
      <c r="Q320" s="44"/>
      <c r="T320" s="44"/>
    </row>
    <row r="321" spans="11:20" ht="10.5">
      <c r="K321" s="44"/>
      <c r="N321" s="44"/>
      <c r="Q321" s="44"/>
      <c r="T321" s="44"/>
    </row>
    <row r="322" spans="11:20" ht="10.5">
      <c r="K322" s="44"/>
      <c r="N322" s="44"/>
      <c r="Q322" s="44"/>
      <c r="T322" s="44"/>
    </row>
    <row r="323" spans="11:20" ht="10.5">
      <c r="K323" s="44"/>
      <c r="N323" s="44"/>
      <c r="Q323" s="44"/>
      <c r="T323" s="44"/>
    </row>
    <row r="324" spans="11:20" ht="10.5">
      <c r="K324" s="44"/>
      <c r="N324" s="44"/>
      <c r="Q324" s="44"/>
      <c r="T324" s="44"/>
    </row>
    <row r="325" spans="11:20" ht="10.5">
      <c r="K325" s="44"/>
      <c r="N325" s="44"/>
      <c r="Q325" s="44"/>
      <c r="T325" s="44"/>
    </row>
    <row r="326" spans="11:20" ht="10.5">
      <c r="K326" s="44"/>
      <c r="N326" s="44"/>
      <c r="Q326" s="44"/>
      <c r="T326" s="44"/>
    </row>
    <row r="327" spans="11:20" ht="10.5">
      <c r="K327" s="44"/>
      <c r="N327" s="44"/>
      <c r="Q327" s="44"/>
      <c r="T327" s="44"/>
    </row>
    <row r="328" spans="11:20" ht="10.5">
      <c r="K328" s="44"/>
      <c r="N328" s="44"/>
      <c r="Q328" s="44"/>
      <c r="T328" s="44"/>
    </row>
    <row r="329" spans="11:20" ht="10.5">
      <c r="K329" s="44"/>
      <c r="N329" s="44"/>
      <c r="Q329" s="44"/>
      <c r="T329" s="44"/>
    </row>
    <row r="330" spans="11:20" ht="10.5">
      <c r="K330" s="44"/>
      <c r="N330" s="44"/>
      <c r="Q330" s="44"/>
      <c r="T330" s="44"/>
    </row>
    <row r="331" spans="11:20" ht="10.5">
      <c r="K331" s="44"/>
      <c r="N331" s="44"/>
      <c r="Q331" s="44"/>
      <c r="T331" s="44"/>
    </row>
    <row r="332" spans="11:20" ht="10.5">
      <c r="K332" s="44"/>
      <c r="N332" s="44"/>
      <c r="Q332" s="44"/>
      <c r="T332" s="44"/>
    </row>
    <row r="333" spans="11:20" ht="10.5">
      <c r="K333" s="44"/>
      <c r="N333" s="44"/>
      <c r="Q333" s="44"/>
      <c r="T333" s="44"/>
    </row>
    <row r="334" spans="11:20" ht="10.5">
      <c r="K334" s="44"/>
      <c r="N334" s="44"/>
      <c r="Q334" s="44"/>
      <c r="T334" s="44"/>
    </row>
    <row r="335" spans="11:20" ht="10.5">
      <c r="K335" s="44"/>
      <c r="N335" s="44"/>
      <c r="Q335" s="44"/>
      <c r="T335" s="44"/>
    </row>
    <row r="336" spans="11:20" ht="10.5">
      <c r="K336" s="44"/>
      <c r="N336" s="44"/>
      <c r="Q336" s="44"/>
      <c r="T336" s="44"/>
    </row>
    <row r="337" spans="11:20" ht="10.5">
      <c r="K337" s="44"/>
      <c r="N337" s="44"/>
      <c r="Q337" s="44"/>
      <c r="T337" s="44"/>
    </row>
    <row r="338" spans="11:20" ht="10.5">
      <c r="K338" s="44"/>
      <c r="N338" s="44"/>
      <c r="Q338" s="44"/>
      <c r="T338" s="44"/>
    </row>
    <row r="339" spans="11:20" ht="10.5">
      <c r="K339" s="44"/>
      <c r="N339" s="44"/>
      <c r="Q339" s="44"/>
      <c r="T339" s="44"/>
    </row>
    <row r="340" spans="11:20" ht="10.5">
      <c r="K340" s="44"/>
      <c r="N340" s="44"/>
      <c r="Q340" s="44"/>
      <c r="T340" s="44"/>
    </row>
    <row r="341" spans="11:20" ht="10.5">
      <c r="K341" s="44"/>
      <c r="N341" s="44"/>
      <c r="Q341" s="44"/>
      <c r="T341" s="44"/>
    </row>
    <row r="342" spans="11:20" ht="10.5">
      <c r="K342" s="44"/>
      <c r="N342" s="44"/>
      <c r="Q342" s="44"/>
      <c r="T342" s="44"/>
    </row>
    <row r="343" spans="11:20" ht="10.5">
      <c r="K343" s="44"/>
      <c r="N343" s="44"/>
      <c r="Q343" s="44"/>
      <c r="T343" s="44"/>
    </row>
    <row r="344" spans="11:20" ht="10.5">
      <c r="K344" s="44"/>
      <c r="N344" s="44"/>
      <c r="Q344" s="44"/>
      <c r="T344" s="44"/>
    </row>
    <row r="345" spans="11:20" ht="10.5">
      <c r="K345" s="44"/>
      <c r="N345" s="44"/>
      <c r="Q345" s="44"/>
      <c r="T345" s="44"/>
    </row>
    <row r="346" spans="11:20" ht="10.5">
      <c r="K346" s="44"/>
      <c r="N346" s="44"/>
      <c r="Q346" s="44"/>
      <c r="T346" s="44"/>
    </row>
    <row r="347" spans="11:20" ht="10.5">
      <c r="K347" s="44"/>
      <c r="N347" s="44"/>
      <c r="Q347" s="44"/>
      <c r="T347" s="44"/>
    </row>
    <row r="348" spans="11:20" ht="10.5">
      <c r="K348" s="44"/>
      <c r="N348" s="44"/>
      <c r="Q348" s="44"/>
      <c r="T348" s="44"/>
    </row>
    <row r="349" spans="11:20" ht="10.5">
      <c r="K349" s="44"/>
      <c r="N349" s="44"/>
      <c r="Q349" s="44"/>
      <c r="T349" s="44"/>
    </row>
    <row r="350" spans="11:20" ht="10.5">
      <c r="K350" s="44"/>
      <c r="N350" s="44"/>
      <c r="Q350" s="44"/>
      <c r="T350" s="44"/>
    </row>
    <row r="351" spans="11:20" ht="10.5">
      <c r="K351" s="44"/>
      <c r="N351" s="44"/>
      <c r="Q351" s="44"/>
      <c r="T351" s="44"/>
    </row>
    <row r="352" spans="11:20" ht="10.5">
      <c r="K352" s="44"/>
      <c r="N352" s="44"/>
      <c r="Q352" s="44"/>
      <c r="T352" s="44"/>
    </row>
    <row r="353" spans="11:20" ht="10.5">
      <c r="K353" s="44"/>
      <c r="N353" s="44"/>
      <c r="Q353" s="44"/>
      <c r="T353" s="44"/>
    </row>
    <row r="354" spans="11:20" ht="10.5">
      <c r="K354" s="44"/>
      <c r="N354" s="44"/>
      <c r="Q354" s="44"/>
      <c r="T354" s="44"/>
    </row>
    <row r="355" spans="11:20" ht="10.5">
      <c r="K355" s="44"/>
      <c r="N355" s="44"/>
      <c r="Q355" s="44"/>
      <c r="T355" s="44"/>
    </row>
    <row r="356" spans="11:20" ht="10.5">
      <c r="K356" s="44"/>
      <c r="N356" s="44"/>
      <c r="Q356" s="44"/>
      <c r="T356" s="44"/>
    </row>
    <row r="357" spans="11:20" ht="10.5">
      <c r="K357" s="44"/>
      <c r="N357" s="44"/>
      <c r="Q357" s="44"/>
      <c r="T357" s="44"/>
    </row>
    <row r="358" spans="11:20" ht="10.5">
      <c r="K358" s="44"/>
      <c r="N358" s="44"/>
      <c r="Q358" s="44"/>
      <c r="T358" s="44"/>
    </row>
    <row r="359" spans="11:20" ht="10.5">
      <c r="K359" s="44"/>
      <c r="N359" s="44"/>
      <c r="Q359" s="44"/>
      <c r="T359" s="44"/>
    </row>
    <row r="360" spans="11:20" ht="10.5">
      <c r="K360" s="44"/>
      <c r="N360" s="44"/>
      <c r="Q360" s="44"/>
      <c r="T360" s="44"/>
    </row>
    <row r="361" spans="11:20" ht="10.5">
      <c r="K361" s="44"/>
      <c r="N361" s="44"/>
      <c r="Q361" s="44"/>
      <c r="T361" s="44"/>
    </row>
    <row r="362" spans="11:20" ht="10.5">
      <c r="K362" s="44"/>
      <c r="N362" s="44"/>
      <c r="Q362" s="44"/>
      <c r="T362" s="44"/>
    </row>
    <row r="363" spans="11:20" ht="10.5">
      <c r="K363" s="44"/>
      <c r="N363" s="44"/>
      <c r="Q363" s="44"/>
      <c r="T363" s="44"/>
    </row>
    <row r="364" spans="11:20" ht="10.5">
      <c r="K364" s="44"/>
      <c r="N364" s="44"/>
      <c r="Q364" s="44"/>
      <c r="T364" s="44"/>
    </row>
    <row r="365" spans="11:20" ht="10.5">
      <c r="K365" s="44"/>
      <c r="N365" s="44"/>
      <c r="Q365" s="44"/>
      <c r="T365" s="44"/>
    </row>
    <row r="366" spans="11:20" ht="10.5">
      <c r="K366" s="44"/>
      <c r="N366" s="44"/>
      <c r="Q366" s="44"/>
      <c r="T366" s="44"/>
    </row>
    <row r="367" spans="11:20" ht="10.5">
      <c r="K367" s="44"/>
      <c r="N367" s="44"/>
      <c r="Q367" s="44"/>
      <c r="T367" s="44"/>
    </row>
    <row r="368" spans="11:20" ht="10.5">
      <c r="K368" s="44"/>
      <c r="N368" s="44"/>
      <c r="Q368" s="44"/>
      <c r="T368" s="44"/>
    </row>
    <row r="369" spans="11:20" ht="10.5">
      <c r="K369" s="44"/>
      <c r="N369" s="44"/>
      <c r="Q369" s="44"/>
      <c r="T369" s="44"/>
    </row>
    <row r="370" spans="11:20" ht="10.5">
      <c r="K370" s="44"/>
      <c r="N370" s="44"/>
      <c r="Q370" s="44"/>
      <c r="T370" s="44"/>
    </row>
    <row r="371" spans="11:20" ht="10.5">
      <c r="K371" s="44"/>
      <c r="N371" s="44"/>
      <c r="Q371" s="44"/>
      <c r="T371" s="44"/>
    </row>
    <row r="372" spans="11:20" ht="10.5">
      <c r="K372" s="44"/>
      <c r="N372" s="44"/>
      <c r="Q372" s="44"/>
      <c r="T372" s="44"/>
    </row>
    <row r="373" spans="11:20" ht="10.5">
      <c r="K373" s="44"/>
      <c r="N373" s="44"/>
      <c r="Q373" s="44"/>
      <c r="T373" s="44"/>
    </row>
    <row r="374" spans="11:20" ht="10.5">
      <c r="K374" s="44"/>
      <c r="N374" s="44"/>
      <c r="Q374" s="44"/>
      <c r="T374" s="44"/>
    </row>
    <row r="375" spans="11:20" ht="10.5">
      <c r="K375" s="44"/>
      <c r="N375" s="44"/>
      <c r="Q375" s="44"/>
      <c r="T375" s="44"/>
    </row>
    <row r="376" spans="11:20" ht="10.5">
      <c r="K376" s="44"/>
      <c r="N376" s="44"/>
      <c r="Q376" s="44"/>
      <c r="T376" s="44"/>
    </row>
    <row r="377" spans="11:20" ht="10.5">
      <c r="K377" s="44"/>
      <c r="N377" s="44"/>
      <c r="Q377" s="44"/>
      <c r="T377" s="44"/>
    </row>
    <row r="378" spans="11:20" ht="10.5">
      <c r="K378" s="44"/>
      <c r="N378" s="44"/>
      <c r="Q378" s="44"/>
      <c r="T378" s="44"/>
    </row>
    <row r="379" spans="11:20" ht="10.5">
      <c r="K379" s="44"/>
      <c r="N379" s="44"/>
      <c r="Q379" s="44"/>
      <c r="T379" s="44"/>
    </row>
    <row r="380" spans="11:20" ht="10.5">
      <c r="K380" s="44"/>
      <c r="N380" s="44"/>
      <c r="Q380" s="44"/>
      <c r="T380" s="44"/>
    </row>
    <row r="381" spans="11:20" ht="10.5">
      <c r="K381" s="44"/>
      <c r="N381" s="44"/>
      <c r="Q381" s="44"/>
      <c r="T381" s="44"/>
    </row>
    <row r="382" spans="11:20" ht="10.5">
      <c r="K382" s="44"/>
      <c r="N382" s="44"/>
      <c r="Q382" s="44"/>
      <c r="T382" s="44"/>
    </row>
    <row r="383" spans="11:20" ht="10.5">
      <c r="K383" s="44"/>
      <c r="N383" s="44"/>
      <c r="Q383" s="44"/>
      <c r="T383" s="44"/>
    </row>
    <row r="384" spans="11:20" ht="10.5">
      <c r="K384" s="44"/>
      <c r="N384" s="44"/>
      <c r="Q384" s="44"/>
      <c r="T384" s="44"/>
    </row>
    <row r="385" spans="11:20" ht="10.5">
      <c r="K385" s="44"/>
      <c r="N385" s="44"/>
      <c r="Q385" s="44"/>
      <c r="T385" s="44"/>
    </row>
    <row r="386" spans="11:20" ht="10.5">
      <c r="K386" s="44"/>
      <c r="N386" s="44"/>
      <c r="Q386" s="44"/>
      <c r="T386" s="44"/>
    </row>
    <row r="387" spans="11:20" ht="10.5">
      <c r="K387" s="44"/>
      <c r="N387" s="44"/>
      <c r="Q387" s="44"/>
      <c r="T387" s="44"/>
    </row>
    <row r="388" spans="11:20" ht="10.5">
      <c r="K388" s="44"/>
      <c r="N388" s="44"/>
      <c r="Q388" s="44"/>
      <c r="T388" s="44"/>
    </row>
    <row r="389" spans="11:20" ht="10.5">
      <c r="K389" s="44"/>
      <c r="N389" s="44"/>
      <c r="Q389" s="44"/>
      <c r="T389" s="44"/>
    </row>
    <row r="390" spans="11:20" ht="10.5">
      <c r="K390" s="44"/>
      <c r="N390" s="44"/>
      <c r="Q390" s="44"/>
      <c r="T390" s="44"/>
    </row>
    <row r="391" spans="11:20" ht="10.5">
      <c r="K391" s="44"/>
      <c r="N391" s="44"/>
      <c r="Q391" s="44"/>
      <c r="T391" s="44"/>
    </row>
    <row r="392" spans="11:20" ht="10.5">
      <c r="K392" s="44"/>
      <c r="N392" s="44"/>
      <c r="Q392" s="44"/>
      <c r="T392" s="44"/>
    </row>
    <row r="393" spans="11:20" ht="10.5">
      <c r="K393" s="44"/>
      <c r="N393" s="44"/>
      <c r="Q393" s="44"/>
      <c r="T393" s="44"/>
    </row>
    <row r="394" spans="11:20" ht="10.5">
      <c r="K394" s="44"/>
      <c r="N394" s="44"/>
      <c r="Q394" s="44"/>
      <c r="T394" s="44"/>
    </row>
    <row r="395" spans="11:20" ht="10.5">
      <c r="K395" s="44"/>
      <c r="N395" s="44"/>
      <c r="Q395" s="44"/>
      <c r="T395" s="44"/>
    </row>
    <row r="396" spans="11:20" ht="10.5">
      <c r="K396" s="44"/>
      <c r="N396" s="44"/>
      <c r="Q396" s="44"/>
      <c r="T396" s="44"/>
    </row>
    <row r="397" spans="11:20" ht="10.5">
      <c r="K397" s="44"/>
      <c r="N397" s="44"/>
      <c r="Q397" s="44"/>
      <c r="T397" s="44"/>
    </row>
    <row r="398" spans="11:20" ht="10.5">
      <c r="K398" s="44"/>
      <c r="N398" s="44"/>
      <c r="Q398" s="44"/>
      <c r="T398" s="44"/>
    </row>
    <row r="399" spans="11:20" ht="10.5">
      <c r="K399" s="44"/>
      <c r="N399" s="44"/>
      <c r="Q399" s="44"/>
      <c r="T399" s="44"/>
    </row>
    <row r="400" spans="11:20" ht="10.5">
      <c r="K400" s="44"/>
      <c r="N400" s="44"/>
      <c r="Q400" s="44"/>
      <c r="T400" s="44"/>
    </row>
    <row r="401" spans="11:20" ht="10.5">
      <c r="K401" s="44"/>
      <c r="N401" s="44"/>
      <c r="Q401" s="44"/>
      <c r="T401" s="44"/>
    </row>
    <row r="402" spans="11:20" ht="10.5">
      <c r="K402" s="44"/>
      <c r="N402" s="44"/>
      <c r="Q402" s="44"/>
      <c r="T402" s="44"/>
    </row>
    <row r="403" spans="11:20" ht="10.5">
      <c r="K403" s="44"/>
      <c r="N403" s="44"/>
      <c r="Q403" s="44"/>
      <c r="T403" s="44"/>
    </row>
    <row r="404" spans="11:20" ht="10.5">
      <c r="K404" s="44"/>
      <c r="N404" s="44"/>
      <c r="Q404" s="44"/>
      <c r="T404" s="44"/>
    </row>
    <row r="405" spans="11:20" ht="10.5">
      <c r="K405" s="44"/>
      <c r="N405" s="44"/>
      <c r="Q405" s="44"/>
      <c r="T405" s="44"/>
    </row>
    <row r="406" spans="11:20" ht="10.5">
      <c r="K406" s="44"/>
      <c r="N406" s="44"/>
      <c r="Q406" s="44"/>
      <c r="T406" s="44"/>
    </row>
    <row r="407" spans="11:20" ht="10.5">
      <c r="K407" s="44"/>
      <c r="N407" s="44"/>
      <c r="Q407" s="44"/>
      <c r="T407" s="44"/>
    </row>
    <row r="408" spans="11:20" ht="10.5">
      <c r="K408" s="44"/>
      <c r="N408" s="44"/>
      <c r="Q408" s="44"/>
      <c r="T408" s="44"/>
    </row>
    <row r="409" spans="11:20" ht="10.5">
      <c r="K409" s="44"/>
      <c r="N409" s="44"/>
      <c r="Q409" s="44"/>
      <c r="T409" s="44"/>
    </row>
    <row r="410" spans="11:20" ht="10.5">
      <c r="K410" s="44"/>
      <c r="N410" s="44"/>
      <c r="Q410" s="44"/>
      <c r="T410" s="44"/>
    </row>
    <row r="411" spans="11:20" ht="10.5">
      <c r="K411" s="44"/>
      <c r="N411" s="44"/>
      <c r="Q411" s="44"/>
      <c r="T411" s="44"/>
    </row>
    <row r="412" spans="11:20" ht="10.5">
      <c r="K412" s="44"/>
      <c r="N412" s="44"/>
      <c r="Q412" s="44"/>
      <c r="T412" s="44"/>
    </row>
    <row r="413" spans="11:20" ht="10.5">
      <c r="K413" s="44"/>
      <c r="N413" s="44"/>
      <c r="Q413" s="44"/>
      <c r="T413" s="44"/>
    </row>
    <row r="414" spans="11:20" ht="10.5">
      <c r="K414" s="44"/>
      <c r="N414" s="44"/>
      <c r="Q414" s="44"/>
      <c r="T414" s="44"/>
    </row>
    <row r="415" spans="11:20" ht="10.5">
      <c r="K415" s="44"/>
      <c r="N415" s="44"/>
      <c r="Q415" s="44"/>
      <c r="T415" s="44"/>
    </row>
    <row r="416" spans="11:20" ht="10.5">
      <c r="K416" s="44"/>
      <c r="N416" s="44"/>
      <c r="Q416" s="44"/>
      <c r="T416" s="44"/>
    </row>
    <row r="417" spans="11:20" ht="10.5">
      <c r="K417" s="44"/>
      <c r="N417" s="44"/>
      <c r="Q417" s="44"/>
      <c r="T417" s="44"/>
    </row>
    <row r="418" spans="11:20" ht="10.5">
      <c r="K418" s="44"/>
      <c r="N418" s="44"/>
      <c r="Q418" s="44"/>
      <c r="T418" s="44"/>
    </row>
    <row r="419" spans="11:20" ht="10.5">
      <c r="K419" s="44"/>
      <c r="N419" s="44"/>
      <c r="Q419" s="44"/>
      <c r="T419" s="44"/>
    </row>
    <row r="420" spans="11:20" ht="10.5">
      <c r="K420" s="44"/>
      <c r="N420" s="44"/>
      <c r="Q420" s="44"/>
      <c r="T420" s="44"/>
    </row>
    <row r="421" spans="11:20" ht="10.5">
      <c r="K421" s="44"/>
      <c r="N421" s="44"/>
      <c r="Q421" s="44"/>
      <c r="T421" s="44"/>
    </row>
    <row r="422" spans="11:20" ht="10.5">
      <c r="K422" s="44"/>
      <c r="N422" s="44"/>
      <c r="Q422" s="44"/>
      <c r="T422" s="44"/>
    </row>
    <row r="423" spans="11:20" ht="10.5">
      <c r="K423" s="44"/>
      <c r="N423" s="44"/>
      <c r="Q423" s="44"/>
      <c r="T423" s="44"/>
    </row>
    <row r="424" spans="11:20" ht="10.5">
      <c r="K424" s="44"/>
      <c r="N424" s="44"/>
      <c r="Q424" s="44"/>
      <c r="T424" s="44"/>
    </row>
    <row r="425" spans="11:20" ht="10.5">
      <c r="K425" s="44"/>
      <c r="N425" s="44"/>
      <c r="Q425" s="44"/>
      <c r="T425" s="44"/>
    </row>
    <row r="426" spans="11:20" ht="10.5">
      <c r="K426" s="44"/>
      <c r="N426" s="44"/>
      <c r="Q426" s="44"/>
      <c r="T426" s="44"/>
    </row>
    <row r="427" spans="11:20" ht="10.5">
      <c r="K427" s="44"/>
      <c r="N427" s="44"/>
      <c r="Q427" s="44"/>
      <c r="T427" s="44"/>
    </row>
    <row r="428" spans="11:20" ht="10.5">
      <c r="K428" s="44"/>
      <c r="N428" s="44"/>
      <c r="Q428" s="44"/>
      <c r="T428" s="44"/>
    </row>
    <row r="429" spans="11:20" ht="10.5">
      <c r="K429" s="44"/>
      <c r="N429" s="44"/>
      <c r="Q429" s="44"/>
      <c r="T429" s="44"/>
    </row>
    <row r="430" spans="11:20" ht="10.5">
      <c r="K430" s="44"/>
      <c r="N430" s="44"/>
      <c r="Q430" s="44"/>
      <c r="T430" s="44"/>
    </row>
    <row r="431" spans="11:20" ht="10.5">
      <c r="K431" s="44"/>
      <c r="N431" s="44"/>
      <c r="Q431" s="44"/>
      <c r="T431" s="44"/>
    </row>
    <row r="432" spans="11:20" ht="10.5">
      <c r="K432" s="44"/>
      <c r="N432" s="44"/>
      <c r="Q432" s="44"/>
      <c r="T432" s="44"/>
    </row>
    <row r="433" spans="11:20" ht="10.5">
      <c r="K433" s="44"/>
      <c r="N433" s="44"/>
      <c r="Q433" s="44"/>
      <c r="T433" s="44"/>
    </row>
    <row r="434" spans="11:20" ht="10.5">
      <c r="K434" s="44"/>
      <c r="N434" s="44"/>
      <c r="Q434" s="44"/>
      <c r="T434" s="44"/>
    </row>
    <row r="435" spans="11:20" ht="10.5">
      <c r="K435" s="44"/>
      <c r="N435" s="44"/>
      <c r="Q435" s="44"/>
      <c r="T435" s="44"/>
    </row>
    <row r="436" spans="11:20" ht="10.5">
      <c r="K436" s="44"/>
      <c r="N436" s="44"/>
      <c r="Q436" s="44"/>
      <c r="T436" s="44"/>
    </row>
    <row r="437" spans="11:20" ht="10.5">
      <c r="K437" s="44"/>
      <c r="N437" s="44"/>
      <c r="Q437" s="44"/>
      <c r="T437" s="44"/>
    </row>
    <row r="438" spans="11:20" ht="10.5">
      <c r="K438" s="44"/>
      <c r="N438" s="44"/>
      <c r="Q438" s="44"/>
      <c r="T438" s="44"/>
    </row>
    <row r="439" spans="11:20" ht="10.5">
      <c r="K439" s="44"/>
      <c r="N439" s="44"/>
      <c r="Q439" s="44"/>
      <c r="T439" s="44"/>
    </row>
    <row r="440" spans="11:20" ht="10.5">
      <c r="K440" s="44"/>
      <c r="N440" s="44"/>
      <c r="Q440" s="44"/>
      <c r="T440" s="44"/>
    </row>
    <row r="441" spans="11:20" ht="10.5">
      <c r="K441" s="44"/>
      <c r="N441" s="44"/>
      <c r="Q441" s="44"/>
      <c r="T441" s="44"/>
    </row>
    <row r="442" spans="11:20" ht="10.5">
      <c r="K442" s="44"/>
      <c r="N442" s="44"/>
      <c r="Q442" s="44"/>
      <c r="T442" s="44"/>
    </row>
    <row r="443" spans="11:20" ht="10.5">
      <c r="K443" s="44"/>
      <c r="N443" s="44"/>
      <c r="Q443" s="44"/>
      <c r="T443" s="44"/>
    </row>
    <row r="444" spans="11:20" ht="10.5">
      <c r="K444" s="44"/>
      <c r="N444" s="44"/>
      <c r="Q444" s="44"/>
      <c r="T444" s="44"/>
    </row>
    <row r="445" spans="11:20" ht="10.5">
      <c r="K445" s="44"/>
      <c r="N445" s="44"/>
      <c r="Q445" s="44"/>
      <c r="T445" s="44"/>
    </row>
    <row r="446" spans="11:20" ht="10.5">
      <c r="K446" s="44"/>
      <c r="N446" s="44"/>
      <c r="Q446" s="44"/>
      <c r="T446" s="44"/>
    </row>
    <row r="447" spans="11:20" ht="10.5">
      <c r="K447" s="44"/>
      <c r="N447" s="44"/>
      <c r="Q447" s="44"/>
      <c r="T447" s="44"/>
    </row>
    <row r="448" spans="11:20" ht="10.5">
      <c r="K448" s="44"/>
      <c r="N448" s="44"/>
      <c r="Q448" s="44"/>
      <c r="T448" s="44"/>
    </row>
    <row r="449" spans="11:20" ht="10.5">
      <c r="K449" s="44"/>
      <c r="N449" s="44"/>
      <c r="Q449" s="44"/>
      <c r="T449" s="44"/>
    </row>
    <row r="450" spans="11:20" ht="10.5">
      <c r="K450" s="44"/>
      <c r="N450" s="44"/>
      <c r="Q450" s="44"/>
      <c r="T450" s="44"/>
    </row>
    <row r="451" spans="11:20" ht="10.5">
      <c r="K451" s="44"/>
      <c r="N451" s="44"/>
      <c r="Q451" s="44"/>
      <c r="T451" s="44"/>
    </row>
    <row r="452" spans="11:20" ht="10.5">
      <c r="K452" s="44"/>
      <c r="N452" s="44"/>
      <c r="Q452" s="44"/>
      <c r="T452" s="44"/>
    </row>
    <row r="453" spans="11:20" ht="10.5">
      <c r="K453" s="44"/>
      <c r="N453" s="44"/>
      <c r="Q453" s="44"/>
      <c r="T453" s="44"/>
    </row>
    <row r="454" spans="11:20" ht="10.5">
      <c r="K454" s="44"/>
      <c r="N454" s="44"/>
      <c r="Q454" s="44"/>
      <c r="T454" s="44"/>
    </row>
    <row r="455" spans="11:20" ht="10.5">
      <c r="K455" s="44"/>
      <c r="N455" s="44"/>
      <c r="Q455" s="44"/>
      <c r="T455" s="44"/>
    </row>
    <row r="456" spans="11:20" ht="10.5">
      <c r="K456" s="44"/>
      <c r="N456" s="44"/>
      <c r="Q456" s="44"/>
      <c r="T456" s="44"/>
    </row>
    <row r="457" spans="11:20" ht="10.5">
      <c r="K457" s="44"/>
      <c r="N457" s="44"/>
      <c r="Q457" s="44"/>
      <c r="T457" s="44"/>
    </row>
    <row r="458" spans="11:20" ht="10.5">
      <c r="K458" s="44"/>
      <c r="N458" s="44"/>
      <c r="Q458" s="44"/>
      <c r="T458" s="44"/>
    </row>
    <row r="459" spans="11:20" ht="10.5">
      <c r="K459" s="44"/>
      <c r="N459" s="44"/>
      <c r="Q459" s="44"/>
      <c r="T459" s="44"/>
    </row>
    <row r="460" spans="11:20" ht="10.5">
      <c r="K460" s="44"/>
      <c r="N460" s="44"/>
      <c r="Q460" s="44"/>
      <c r="T460" s="44"/>
    </row>
    <row r="461" spans="11:20" ht="10.5">
      <c r="K461" s="44"/>
      <c r="N461" s="44"/>
      <c r="Q461" s="44"/>
      <c r="T461" s="44"/>
    </row>
    <row r="462" spans="11:20" ht="10.5">
      <c r="K462" s="44"/>
      <c r="N462" s="44"/>
      <c r="Q462" s="44"/>
      <c r="T462" s="44"/>
    </row>
    <row r="463" spans="11:20" ht="10.5">
      <c r="K463" s="44"/>
      <c r="N463" s="44"/>
      <c r="Q463" s="44"/>
      <c r="T463" s="44"/>
    </row>
    <row r="464" spans="11:20" ht="10.5">
      <c r="K464" s="44"/>
      <c r="N464" s="44"/>
      <c r="Q464" s="44"/>
      <c r="T464" s="44"/>
    </row>
    <row r="465" spans="11:20" ht="10.5">
      <c r="K465" s="44"/>
      <c r="N465" s="44"/>
      <c r="Q465" s="44"/>
      <c r="T465" s="44"/>
    </row>
    <row r="466" spans="11:20" ht="10.5">
      <c r="K466" s="44"/>
      <c r="N466" s="44"/>
      <c r="Q466" s="44"/>
      <c r="T466" s="44"/>
    </row>
    <row r="467" spans="11:20" ht="10.5">
      <c r="K467" s="44"/>
      <c r="N467" s="44"/>
      <c r="Q467" s="44"/>
      <c r="T467" s="44"/>
    </row>
    <row r="468" spans="11:20" ht="10.5">
      <c r="K468" s="44"/>
      <c r="N468" s="44"/>
      <c r="Q468" s="44"/>
      <c r="T468" s="44"/>
    </row>
    <row r="469" spans="11:20" ht="10.5">
      <c r="K469" s="44"/>
      <c r="N469" s="44"/>
      <c r="Q469" s="44"/>
      <c r="T469" s="44"/>
    </row>
    <row r="470" spans="11:20" ht="10.5">
      <c r="K470" s="44"/>
      <c r="N470" s="44"/>
      <c r="Q470" s="44"/>
      <c r="T470" s="44"/>
    </row>
    <row r="471" spans="11:20" ht="10.5">
      <c r="K471" s="44"/>
      <c r="N471" s="44"/>
      <c r="Q471" s="44"/>
      <c r="T471" s="44"/>
    </row>
    <row r="472" spans="11:20" ht="10.5">
      <c r="K472" s="44"/>
      <c r="N472" s="44"/>
      <c r="Q472" s="44"/>
      <c r="T472" s="44"/>
    </row>
    <row r="473" spans="11:20" ht="10.5">
      <c r="K473" s="44"/>
      <c r="N473" s="44"/>
      <c r="Q473" s="44"/>
      <c r="T473" s="44"/>
    </row>
    <row r="474" spans="11:20" ht="10.5">
      <c r="K474" s="44"/>
      <c r="N474" s="44"/>
      <c r="Q474" s="44"/>
      <c r="T474" s="44"/>
    </row>
    <row r="475" spans="11:20" ht="10.5">
      <c r="K475" s="44"/>
      <c r="N475" s="44"/>
      <c r="Q475" s="44"/>
      <c r="T475" s="44"/>
    </row>
    <row r="476" spans="11:20" ht="10.5">
      <c r="K476" s="44"/>
      <c r="N476" s="44"/>
      <c r="Q476" s="44"/>
      <c r="T476" s="44"/>
    </row>
    <row r="477" spans="11:20" ht="10.5">
      <c r="K477" s="44"/>
      <c r="N477" s="44"/>
      <c r="Q477" s="44"/>
      <c r="T477" s="44"/>
    </row>
    <row r="478" spans="11:20" ht="10.5">
      <c r="K478" s="44"/>
      <c r="N478" s="44"/>
      <c r="Q478" s="44"/>
      <c r="T478" s="44"/>
    </row>
    <row r="479" spans="11:20" ht="10.5">
      <c r="K479" s="44"/>
      <c r="N479" s="44"/>
      <c r="Q479" s="44"/>
      <c r="T479" s="44"/>
    </row>
    <row r="480" spans="11:20" ht="10.5">
      <c r="K480" s="44"/>
      <c r="N480" s="44"/>
      <c r="Q480" s="44"/>
      <c r="T480" s="44"/>
    </row>
    <row r="481" spans="11:20" ht="10.5">
      <c r="K481" s="44"/>
      <c r="N481" s="44"/>
      <c r="Q481" s="44"/>
      <c r="T481" s="44"/>
    </row>
    <row r="482" spans="11:20" ht="10.5">
      <c r="K482" s="44"/>
      <c r="N482" s="44"/>
      <c r="Q482" s="44"/>
      <c r="T482" s="44"/>
    </row>
    <row r="483" spans="11:20" ht="10.5">
      <c r="K483" s="44"/>
      <c r="N483" s="44"/>
      <c r="Q483" s="44"/>
      <c r="T483" s="44"/>
    </row>
    <row r="484" spans="11:20" ht="10.5">
      <c r="K484" s="44"/>
      <c r="N484" s="44"/>
      <c r="Q484" s="44"/>
      <c r="T484" s="44"/>
    </row>
    <row r="485" spans="11:20" ht="10.5">
      <c r="K485" s="44"/>
      <c r="N485" s="44"/>
      <c r="Q485" s="44"/>
      <c r="T485" s="44"/>
    </row>
    <row r="486" spans="11:20" ht="10.5">
      <c r="K486" s="44"/>
      <c r="N486" s="44"/>
      <c r="Q486" s="44"/>
      <c r="T486" s="44"/>
    </row>
    <row r="487" spans="11:20" ht="10.5">
      <c r="K487" s="44"/>
      <c r="N487" s="44"/>
      <c r="Q487" s="44"/>
      <c r="T487" s="44"/>
    </row>
    <row r="488" spans="11:20" ht="10.5">
      <c r="K488" s="44"/>
      <c r="N488" s="44"/>
      <c r="Q488" s="44"/>
      <c r="T488" s="44"/>
    </row>
    <row r="489" spans="11:20" ht="10.5">
      <c r="K489" s="44"/>
      <c r="N489" s="44"/>
      <c r="Q489" s="44"/>
      <c r="T489" s="44"/>
    </row>
    <row r="490" spans="11:20" ht="10.5">
      <c r="K490" s="44"/>
      <c r="N490" s="44"/>
      <c r="Q490" s="44"/>
      <c r="T490" s="44"/>
    </row>
    <row r="491" spans="11:20" ht="10.5">
      <c r="K491" s="44"/>
      <c r="N491" s="44"/>
      <c r="Q491" s="44"/>
      <c r="T491" s="44"/>
    </row>
  </sheetData>
  <sheetProtection/>
  <mergeCells count="25">
    <mergeCell ref="H7:I7"/>
    <mergeCell ref="T7:U7"/>
    <mergeCell ref="S7:S8"/>
    <mergeCell ref="C6:C8"/>
    <mergeCell ref="D7:D8"/>
    <mergeCell ref="D6:F6"/>
    <mergeCell ref="E7:F7"/>
    <mergeCell ref="G7:G8"/>
    <mergeCell ref="T2:V2"/>
    <mergeCell ref="T3:V3"/>
    <mergeCell ref="A4:U4"/>
    <mergeCell ref="K7:L7"/>
    <mergeCell ref="J7:J8"/>
    <mergeCell ref="G6:I6"/>
    <mergeCell ref="B6:B8"/>
    <mergeCell ref="A6:A8"/>
    <mergeCell ref="P7:P8"/>
    <mergeCell ref="Q7:R7"/>
    <mergeCell ref="V7:V8"/>
    <mergeCell ref="M6:O6"/>
    <mergeCell ref="M7:M8"/>
    <mergeCell ref="N7:O7"/>
    <mergeCell ref="J6:L6"/>
    <mergeCell ref="P6:R6"/>
    <mergeCell ref="S6:U6"/>
  </mergeCells>
  <printOptions/>
  <pageMargins left="0.7" right="0.7" top="0.21" bottom="0.24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1"/>
  <sheetViews>
    <sheetView zoomScale="120" zoomScaleNormal="120" zoomScalePageLayoutView="0" workbookViewId="0" topLeftCell="A1">
      <pane xSplit="16200" ySplit="1875" topLeftCell="Y1" activePane="topRight" state="split"/>
      <selection pane="topLeft" activeCell="P12" sqref="P12"/>
      <selection pane="topRight" activeCell="P3" sqref="P3:Y3"/>
      <selection pane="bottomLeft" activeCell="K99" sqref="K99"/>
      <selection pane="bottomRight" activeCell="P2" sqref="P2:Y2"/>
    </sheetView>
  </sheetViews>
  <sheetFormatPr defaultColWidth="9.140625" defaultRowHeight="12"/>
  <cols>
    <col min="1" max="1" width="6.8515625" style="119" customWidth="1"/>
    <col min="2" max="2" width="45.8515625" style="123" customWidth="1"/>
    <col min="3" max="3" width="5.7109375" style="119" customWidth="1"/>
    <col min="4" max="4" width="6.28125" style="119" customWidth="1"/>
    <col min="5" max="6" width="18.140625" style="119" hidden="1" customWidth="1"/>
    <col min="7" max="7" width="15.421875" style="119" hidden="1" customWidth="1"/>
    <col min="8" max="8" width="18.8515625" style="119" hidden="1" customWidth="1"/>
    <col min="9" max="9" width="17.8515625" style="119" hidden="1" customWidth="1"/>
    <col min="10" max="10" width="2.421875" style="119" customWidth="1"/>
    <col min="11" max="11" width="18.8515625" style="119" customWidth="1"/>
    <col min="12" max="12" width="16.421875" style="119" customWidth="1"/>
    <col min="13" max="13" width="16.7109375" style="202" customWidth="1"/>
    <col min="14" max="14" width="16.7109375" style="121" customWidth="1"/>
    <col min="15" max="15" width="16.421875" style="121" hidden="1" customWidth="1"/>
    <col min="16" max="16" width="17.140625" style="121" customWidth="1"/>
    <col min="17" max="17" width="12.28125" style="121" hidden="1" customWidth="1"/>
    <col min="18" max="18" width="10.00390625" style="121" hidden="1" customWidth="1"/>
    <col min="19" max="19" width="16.7109375" style="121" customWidth="1"/>
    <col min="20" max="20" width="17.7109375" style="121" customWidth="1"/>
    <col min="21" max="21" width="10.00390625" style="121" hidden="1" customWidth="1"/>
    <col min="22" max="22" width="17.7109375" style="121" customWidth="1"/>
    <col min="23" max="25" width="16.28125" style="121" customWidth="1"/>
    <col min="26" max="26" width="16.28125" style="121" hidden="1" customWidth="1"/>
    <col min="27" max="27" width="6.7109375" style="122" customWidth="1"/>
    <col min="28" max="16384" width="9.28125" style="122" customWidth="1"/>
  </cols>
  <sheetData>
    <row r="1" spans="13:25" ht="12.75">
      <c r="M1" s="195"/>
      <c r="P1" s="289"/>
      <c r="Q1" s="289"/>
      <c r="R1" s="289"/>
      <c r="S1" s="289"/>
      <c r="T1" s="289"/>
      <c r="U1" s="289"/>
      <c r="V1" s="289"/>
      <c r="W1" s="289"/>
      <c r="X1" s="301" t="s">
        <v>553</v>
      </c>
      <c r="Y1" s="301"/>
    </row>
    <row r="2" spans="13:25" ht="12.75">
      <c r="M2" s="195"/>
      <c r="P2" s="301" t="s">
        <v>575</v>
      </c>
      <c r="Q2" s="301"/>
      <c r="R2" s="301"/>
      <c r="S2" s="301"/>
      <c r="T2" s="301"/>
      <c r="U2" s="301"/>
      <c r="V2" s="301"/>
      <c r="W2" s="301"/>
      <c r="X2" s="301"/>
      <c r="Y2" s="301"/>
    </row>
    <row r="3" spans="13:25" ht="12.75">
      <c r="M3" s="195"/>
      <c r="P3" s="302" t="s">
        <v>579</v>
      </c>
      <c r="Q3" s="301"/>
      <c r="R3" s="301"/>
      <c r="S3" s="301"/>
      <c r="T3" s="301"/>
      <c r="U3" s="301"/>
      <c r="V3" s="301"/>
      <c r="W3" s="301"/>
      <c r="X3" s="301"/>
      <c r="Y3" s="301"/>
    </row>
    <row r="4" spans="2:28" ht="15">
      <c r="B4" s="120"/>
      <c r="M4" s="195"/>
      <c r="O4" s="120"/>
      <c r="P4" s="120"/>
      <c r="Q4" s="120"/>
      <c r="R4" s="120"/>
      <c r="S4" s="120"/>
      <c r="W4" s="120"/>
      <c r="Z4" s="157" t="s">
        <v>496</v>
      </c>
      <c r="AA4" s="32"/>
      <c r="AB4" s="32"/>
    </row>
    <row r="5" spans="7:26" ht="14.25" customHeight="1" hidden="1">
      <c r="G5" s="119" t="s">
        <v>487</v>
      </c>
      <c r="M5" s="196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36.75" customHeight="1">
      <c r="A6" s="308" t="s">
        <v>572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7" ht="15" customHeight="1">
      <c r="A7" s="209"/>
      <c r="B7" s="210" t="s">
        <v>520</v>
      </c>
      <c r="C7" s="209"/>
      <c r="D7" s="209"/>
      <c r="E7" s="209"/>
      <c r="F7" s="209"/>
      <c r="G7" s="209"/>
      <c r="H7" s="209"/>
      <c r="I7" s="211">
        <f>I12-I48-I76</f>
        <v>1547110950</v>
      </c>
      <c r="J7" s="211"/>
      <c r="K7" s="211"/>
      <c r="L7" s="211"/>
      <c r="M7" s="212">
        <v>0</v>
      </c>
      <c r="N7" s="211"/>
      <c r="O7" s="211"/>
      <c r="P7" s="211">
        <f>P12</f>
        <v>92006000</v>
      </c>
      <c r="Q7" s="211"/>
      <c r="R7" s="211"/>
      <c r="S7" s="211"/>
      <c r="T7" s="211"/>
      <c r="U7" s="211"/>
      <c r="V7" s="211"/>
      <c r="W7" s="211"/>
      <c r="X7" s="211"/>
      <c r="Z7" s="125" t="s">
        <v>0</v>
      </c>
      <c r="AA7" s="125"/>
    </row>
    <row r="8" spans="1:26" ht="37.5" customHeight="1">
      <c r="A8" s="310" t="s">
        <v>1</v>
      </c>
      <c r="B8" s="326" t="s">
        <v>2</v>
      </c>
      <c r="C8" s="327" t="s">
        <v>3</v>
      </c>
      <c r="D8" s="312" t="s">
        <v>155</v>
      </c>
      <c r="E8" s="314" t="s">
        <v>473</v>
      </c>
      <c r="F8" s="314"/>
      <c r="G8" s="314"/>
      <c r="H8" s="315" t="s">
        <v>474</v>
      </c>
      <c r="I8" s="315"/>
      <c r="J8" s="315"/>
      <c r="K8" s="268" t="s">
        <v>566</v>
      </c>
      <c r="L8" s="330" t="s">
        <v>152</v>
      </c>
      <c r="M8" s="330"/>
      <c r="N8" s="330"/>
      <c r="O8" s="317" t="s">
        <v>567</v>
      </c>
      <c r="P8" s="317"/>
      <c r="Q8" s="318"/>
      <c r="R8" s="321" t="s">
        <v>153</v>
      </c>
      <c r="S8" s="322"/>
      <c r="T8" s="322"/>
      <c r="U8" s="322"/>
      <c r="V8" s="323"/>
      <c r="W8" s="303" t="s">
        <v>564</v>
      </c>
      <c r="X8" s="303"/>
      <c r="Y8" s="303"/>
      <c r="Z8" s="194" t="s">
        <v>476</v>
      </c>
    </row>
    <row r="9" spans="1:26" ht="13.5" customHeight="1">
      <c r="A9" s="311"/>
      <c r="B9" s="304"/>
      <c r="C9" s="328"/>
      <c r="D9" s="313"/>
      <c r="E9" s="304" t="s">
        <v>4</v>
      </c>
      <c r="F9" s="329" t="s">
        <v>5</v>
      </c>
      <c r="G9" s="329"/>
      <c r="H9" s="305" t="s">
        <v>4</v>
      </c>
      <c r="I9" s="305" t="s">
        <v>5</v>
      </c>
      <c r="J9" s="305"/>
      <c r="K9" s="319" t="s">
        <v>6</v>
      </c>
      <c r="L9" s="329" t="s">
        <v>4</v>
      </c>
      <c r="M9" s="329" t="s">
        <v>5</v>
      </c>
      <c r="N9" s="329"/>
      <c r="O9" s="306" t="s">
        <v>4</v>
      </c>
      <c r="P9" s="306" t="s">
        <v>5</v>
      </c>
      <c r="Q9" s="306"/>
      <c r="R9" s="307" t="s">
        <v>4</v>
      </c>
      <c r="S9" s="269"/>
      <c r="T9" s="307" t="s">
        <v>5</v>
      </c>
      <c r="U9" s="307"/>
      <c r="V9" s="269"/>
      <c r="W9" s="316" t="s">
        <v>4</v>
      </c>
      <c r="X9" s="316" t="s">
        <v>5</v>
      </c>
      <c r="Y9" s="324"/>
      <c r="Z9" s="325" t="s">
        <v>477</v>
      </c>
    </row>
    <row r="10" spans="1:26" ht="18.75" customHeight="1">
      <c r="A10" s="311"/>
      <c r="B10" s="304"/>
      <c r="C10" s="328"/>
      <c r="D10" s="313"/>
      <c r="E10" s="304"/>
      <c r="F10" s="149" t="s">
        <v>6</v>
      </c>
      <c r="G10" s="149" t="s">
        <v>7</v>
      </c>
      <c r="H10" s="305"/>
      <c r="I10" s="147" t="s">
        <v>6</v>
      </c>
      <c r="J10" s="147" t="s">
        <v>7</v>
      </c>
      <c r="K10" s="320"/>
      <c r="L10" s="329"/>
      <c r="M10" s="197" t="s">
        <v>6</v>
      </c>
      <c r="N10" s="149" t="s">
        <v>7</v>
      </c>
      <c r="O10" s="306"/>
      <c r="P10" s="150" t="s">
        <v>6</v>
      </c>
      <c r="Q10" s="150" t="s">
        <v>7</v>
      </c>
      <c r="R10" s="307"/>
      <c r="S10" s="270" t="s">
        <v>561</v>
      </c>
      <c r="T10" s="152" t="s">
        <v>6</v>
      </c>
      <c r="U10" s="152" t="s">
        <v>7</v>
      </c>
      <c r="V10" s="271" t="s">
        <v>562</v>
      </c>
      <c r="W10" s="316"/>
      <c r="X10" s="154" t="s">
        <v>6</v>
      </c>
      <c r="Y10" s="155" t="s">
        <v>7</v>
      </c>
      <c r="Z10" s="325"/>
    </row>
    <row r="11" spans="1:26" s="130" customFormat="1" ht="17.25" customHeight="1">
      <c r="A11" s="126">
        <v>1</v>
      </c>
      <c r="B11" s="127">
        <v>2</v>
      </c>
      <c r="C11" s="127">
        <v>3</v>
      </c>
      <c r="D11" s="127"/>
      <c r="E11" s="127">
        <v>4</v>
      </c>
      <c r="F11" s="128">
        <v>5</v>
      </c>
      <c r="G11" s="127">
        <v>6</v>
      </c>
      <c r="H11" s="148">
        <v>7</v>
      </c>
      <c r="I11" s="148">
        <v>8</v>
      </c>
      <c r="J11" s="148">
        <v>9</v>
      </c>
      <c r="K11" s="267"/>
      <c r="L11" s="128">
        <v>10</v>
      </c>
      <c r="M11" s="198">
        <v>11</v>
      </c>
      <c r="N11" s="128">
        <v>12</v>
      </c>
      <c r="O11" s="151">
        <v>13</v>
      </c>
      <c r="P11" s="151">
        <v>14</v>
      </c>
      <c r="Q11" s="151">
        <v>15</v>
      </c>
      <c r="R11" s="153">
        <v>16</v>
      </c>
      <c r="S11" s="269"/>
      <c r="T11" s="153">
        <v>17</v>
      </c>
      <c r="U11" s="153">
        <v>18</v>
      </c>
      <c r="V11" s="269"/>
      <c r="W11" s="156">
        <v>19</v>
      </c>
      <c r="X11" s="156">
        <v>20</v>
      </c>
      <c r="Y11" s="156">
        <v>21</v>
      </c>
      <c r="Z11" s="129">
        <v>22</v>
      </c>
    </row>
    <row r="12" spans="1:26" s="118" customFormat="1" ht="23.25" customHeight="1">
      <c r="A12" s="131" t="s">
        <v>8</v>
      </c>
      <c r="B12" s="132" t="s">
        <v>9</v>
      </c>
      <c r="C12" s="133" t="s">
        <v>10</v>
      </c>
      <c r="D12" s="133"/>
      <c r="E12" s="182">
        <f>F12+G12</f>
        <v>3659833293</v>
      </c>
      <c r="F12" s="159">
        <f>F14+F48+F66</f>
        <v>3025541441</v>
      </c>
      <c r="G12" s="182">
        <f>G14+G48+G66</f>
        <v>634291852</v>
      </c>
      <c r="H12" s="183">
        <f>I12+J12</f>
        <v>4636744150</v>
      </c>
      <c r="I12" s="183">
        <f>I14+I48+I66</f>
        <v>3365716350</v>
      </c>
      <c r="J12" s="183">
        <f>J14+J48+J66</f>
        <v>1271027800</v>
      </c>
      <c r="K12" s="203">
        <f>K14+K48+K66</f>
        <v>2083044000</v>
      </c>
      <c r="L12" s="159">
        <f>M12+N12</f>
        <v>3325050000</v>
      </c>
      <c r="M12" s="203">
        <f>M14+M48+M66</f>
        <v>2175050000</v>
      </c>
      <c r="N12" s="203">
        <f>N14+N48+N66+N89+N93</f>
        <v>1150000000</v>
      </c>
      <c r="O12" s="160"/>
      <c r="P12" s="160">
        <f>M12-K12</f>
        <v>92006000</v>
      </c>
      <c r="Q12" s="160"/>
      <c r="R12" s="161"/>
      <c r="S12" s="159">
        <f>T12+V12</f>
        <v>3362241100</v>
      </c>
      <c r="T12" s="203">
        <f>T14+T48+T66</f>
        <v>2262241100</v>
      </c>
      <c r="U12" s="203">
        <f>U14+U48+U66+U89+U93</f>
        <v>0</v>
      </c>
      <c r="V12" s="203">
        <f>V14+V48+V66+V89+V93</f>
        <v>1100000000</v>
      </c>
      <c r="W12" s="159">
        <f>X12+Y12</f>
        <v>3445000000</v>
      </c>
      <c r="X12" s="203">
        <f>X14+X48+X66</f>
        <v>2345000000</v>
      </c>
      <c r="Y12" s="203">
        <f>Y14+Y48+Y66+Y89+Y93</f>
        <v>1100000000</v>
      </c>
      <c r="Z12" s="184"/>
    </row>
    <row r="13" spans="1:26" s="103" customFormat="1" ht="16.5" customHeight="1">
      <c r="A13" s="134"/>
      <c r="B13" s="135" t="s">
        <v>5</v>
      </c>
      <c r="C13" s="136"/>
      <c r="D13" s="136"/>
      <c r="E13" s="175">
        <f aca="true" t="shared" si="0" ref="E13:E76">F13+G13</f>
        <v>0</v>
      </c>
      <c r="F13" s="164"/>
      <c r="G13" s="177"/>
      <c r="H13" s="185">
        <f aca="true" t="shared" si="1" ref="H13:H76">I13+J13</f>
        <v>0</v>
      </c>
      <c r="I13" s="186"/>
      <c r="J13" s="186"/>
      <c r="K13" s="186"/>
      <c r="L13" s="163">
        <f aca="true" t="shared" si="2" ref="L13:L76">M13+N13</f>
        <v>0</v>
      </c>
      <c r="M13" s="204"/>
      <c r="N13" s="164"/>
      <c r="O13" s="165"/>
      <c r="P13" s="160">
        <f aca="true" t="shared" si="3" ref="P13:P76">M13-K13</f>
        <v>0</v>
      </c>
      <c r="Q13" s="165"/>
      <c r="R13" s="166"/>
      <c r="S13" s="166"/>
      <c r="T13" s="204"/>
      <c r="U13" s="166"/>
      <c r="V13" s="166"/>
      <c r="W13" s="167"/>
      <c r="X13" s="204"/>
      <c r="Y13" s="167"/>
      <c r="Z13" s="187"/>
    </row>
    <row r="14" spans="1:26" s="118" customFormat="1" ht="21" customHeight="1">
      <c r="A14" s="131" t="s">
        <v>11</v>
      </c>
      <c r="B14" s="132" t="s">
        <v>12</v>
      </c>
      <c r="C14" s="133" t="s">
        <v>13</v>
      </c>
      <c r="D14" s="133"/>
      <c r="E14" s="182">
        <f t="shared" si="0"/>
        <v>767243091</v>
      </c>
      <c r="F14" s="159">
        <f>F16+F21+F24+F44</f>
        <v>767243091</v>
      </c>
      <c r="G14" s="182"/>
      <c r="H14" s="183">
        <f t="shared" si="1"/>
        <v>1095844970</v>
      </c>
      <c r="I14" s="183">
        <f>I16+I21+I24+I44</f>
        <v>1095844970</v>
      </c>
      <c r="J14" s="183">
        <f>J16+J21+J24+J44</f>
        <v>0</v>
      </c>
      <c r="K14" s="203">
        <f>K16+K21+K24+K44</f>
        <v>508793000</v>
      </c>
      <c r="L14" s="159">
        <f t="shared" si="2"/>
        <v>534058900</v>
      </c>
      <c r="M14" s="203">
        <f>M16+M21+M24+M44</f>
        <v>534058900</v>
      </c>
      <c r="N14" s="203">
        <f>N16+N21+N24+N44</f>
        <v>0</v>
      </c>
      <c r="O14" s="160"/>
      <c r="P14" s="160">
        <f t="shared" si="3"/>
        <v>25265900</v>
      </c>
      <c r="Q14" s="160"/>
      <c r="R14" s="161"/>
      <c r="S14" s="161"/>
      <c r="T14" s="203">
        <f>T16+T21+T24+T44</f>
        <v>567350000</v>
      </c>
      <c r="U14" s="161"/>
      <c r="V14" s="161"/>
      <c r="W14" s="162"/>
      <c r="X14" s="203">
        <f>X16+X21+X24+X44</f>
        <v>595108900</v>
      </c>
      <c r="Y14" s="162"/>
      <c r="Z14" s="184"/>
    </row>
    <row r="15" spans="1:26" s="103" customFormat="1" ht="19.5" customHeight="1">
      <c r="A15" s="134"/>
      <c r="B15" s="135" t="s">
        <v>5</v>
      </c>
      <c r="C15" s="136"/>
      <c r="D15" s="136"/>
      <c r="E15" s="175">
        <f t="shared" si="0"/>
        <v>0</v>
      </c>
      <c r="F15" s="164"/>
      <c r="G15" s="177"/>
      <c r="H15" s="185">
        <f t="shared" si="1"/>
        <v>0</v>
      </c>
      <c r="I15" s="186"/>
      <c r="J15" s="186"/>
      <c r="K15" s="186"/>
      <c r="L15" s="163">
        <f t="shared" si="2"/>
        <v>0</v>
      </c>
      <c r="M15" s="204"/>
      <c r="N15" s="164"/>
      <c r="O15" s="165"/>
      <c r="P15" s="160">
        <f t="shared" si="3"/>
        <v>0</v>
      </c>
      <c r="Q15" s="165"/>
      <c r="R15" s="166"/>
      <c r="S15" s="166"/>
      <c r="T15" s="204"/>
      <c r="U15" s="166"/>
      <c r="V15" s="166"/>
      <c r="W15" s="167"/>
      <c r="X15" s="204"/>
      <c r="Y15" s="167"/>
      <c r="Z15" s="187"/>
    </row>
    <row r="16" spans="1:26" s="130" customFormat="1" ht="26.25" customHeight="1">
      <c r="A16" s="138" t="s">
        <v>14</v>
      </c>
      <c r="B16" s="139" t="s">
        <v>15</v>
      </c>
      <c r="C16" s="140" t="s">
        <v>16</v>
      </c>
      <c r="D16" s="140"/>
      <c r="E16" s="175">
        <f t="shared" si="0"/>
        <v>221042069</v>
      </c>
      <c r="F16" s="163">
        <v>221042069</v>
      </c>
      <c r="G16" s="175"/>
      <c r="H16" s="185">
        <f t="shared" si="1"/>
        <v>391391970</v>
      </c>
      <c r="I16" s="185">
        <f>I18+I19+I20</f>
        <v>391391970</v>
      </c>
      <c r="J16" s="185">
        <f>J18+J19+J20</f>
        <v>0</v>
      </c>
      <c r="K16" s="203">
        <f>K18+K19+K20</f>
        <v>196313000</v>
      </c>
      <c r="L16" s="163">
        <f t="shared" si="2"/>
        <v>203338900</v>
      </c>
      <c r="M16" s="203">
        <f>M18+M19+M20</f>
        <v>203338900</v>
      </c>
      <c r="N16" s="203">
        <f>N18+N19+N20</f>
        <v>0</v>
      </c>
      <c r="O16" s="168"/>
      <c r="P16" s="160">
        <f t="shared" si="3"/>
        <v>7025900</v>
      </c>
      <c r="Q16" s="168"/>
      <c r="R16" s="169"/>
      <c r="S16" s="169"/>
      <c r="T16" s="203">
        <f>T18+T19+T20</f>
        <v>210000000</v>
      </c>
      <c r="U16" s="169"/>
      <c r="V16" s="169"/>
      <c r="W16" s="170"/>
      <c r="X16" s="203">
        <f>X18+X19+X20</f>
        <v>215054100</v>
      </c>
      <c r="Y16" s="170"/>
      <c r="Z16" s="188"/>
    </row>
    <row r="17" spans="1:26" s="103" customFormat="1" ht="12.75" customHeight="1">
      <c r="A17" s="134"/>
      <c r="B17" s="135" t="s">
        <v>5</v>
      </c>
      <c r="C17" s="136"/>
      <c r="D17" s="136"/>
      <c r="E17" s="175">
        <f t="shared" si="0"/>
        <v>0</v>
      </c>
      <c r="F17" s="164"/>
      <c r="G17" s="177"/>
      <c r="H17" s="185">
        <f t="shared" si="1"/>
        <v>0</v>
      </c>
      <c r="I17" s="186"/>
      <c r="J17" s="186"/>
      <c r="K17" s="186"/>
      <c r="L17" s="163">
        <f t="shared" si="2"/>
        <v>0</v>
      </c>
      <c r="M17" s="204"/>
      <c r="N17" s="164"/>
      <c r="O17" s="165"/>
      <c r="P17" s="160">
        <f t="shared" si="3"/>
        <v>0</v>
      </c>
      <c r="Q17" s="165"/>
      <c r="R17" s="166"/>
      <c r="S17" s="166"/>
      <c r="T17" s="204"/>
      <c r="U17" s="166"/>
      <c r="V17" s="166"/>
      <c r="W17" s="167"/>
      <c r="X17" s="204"/>
      <c r="Y17" s="167"/>
      <c r="Z17" s="187"/>
    </row>
    <row r="18" spans="1:27" s="130" customFormat="1" ht="33.75" customHeight="1">
      <c r="A18" s="141" t="s">
        <v>17</v>
      </c>
      <c r="B18" s="142" t="s">
        <v>18</v>
      </c>
      <c r="C18" s="143" t="s">
        <v>10</v>
      </c>
      <c r="D18" s="144" t="s">
        <v>488</v>
      </c>
      <c r="E18" s="175">
        <f t="shared" si="0"/>
        <v>52082806</v>
      </c>
      <c r="F18" s="171">
        <v>52082806</v>
      </c>
      <c r="G18" s="176"/>
      <c r="H18" s="185">
        <f t="shared" si="1"/>
        <v>23000000</v>
      </c>
      <c r="I18" s="189">
        <v>23000000</v>
      </c>
      <c r="J18" s="189"/>
      <c r="K18" s="189"/>
      <c r="L18" s="163">
        <f t="shared" si="2"/>
        <v>0</v>
      </c>
      <c r="M18" s="205">
        <v>0</v>
      </c>
      <c r="N18" s="171"/>
      <c r="O18" s="172"/>
      <c r="P18" s="160">
        <f t="shared" si="3"/>
        <v>0</v>
      </c>
      <c r="Q18" s="172"/>
      <c r="R18" s="173"/>
      <c r="S18" s="173"/>
      <c r="T18" s="205">
        <f>M18+M18*10/100</f>
        <v>0</v>
      </c>
      <c r="U18" s="173"/>
      <c r="V18" s="173"/>
      <c r="W18" s="174"/>
      <c r="X18" s="205">
        <f>T18+T18*10/100</f>
        <v>0</v>
      </c>
      <c r="Y18" s="174"/>
      <c r="Z18" s="188"/>
      <c r="AA18" s="213"/>
    </row>
    <row r="19" spans="1:27" s="130" customFormat="1" ht="27.75" customHeight="1">
      <c r="A19" s="141" t="s">
        <v>19</v>
      </c>
      <c r="B19" s="142" t="s">
        <v>20</v>
      </c>
      <c r="C19" s="143" t="s">
        <v>10</v>
      </c>
      <c r="D19" s="144" t="s">
        <v>488</v>
      </c>
      <c r="E19" s="175">
        <f t="shared" si="0"/>
        <v>49463937</v>
      </c>
      <c r="F19" s="171">
        <v>49463937</v>
      </c>
      <c r="G19" s="176"/>
      <c r="H19" s="185">
        <f t="shared" si="1"/>
        <v>61000000</v>
      </c>
      <c r="I19" s="189">
        <v>61000000</v>
      </c>
      <c r="J19" s="189"/>
      <c r="K19" s="189"/>
      <c r="L19" s="163">
        <f t="shared" si="2"/>
        <v>0</v>
      </c>
      <c r="M19" s="205">
        <v>0</v>
      </c>
      <c r="N19" s="171"/>
      <c r="O19" s="172"/>
      <c r="P19" s="160">
        <f t="shared" si="3"/>
        <v>0</v>
      </c>
      <c r="Q19" s="172"/>
      <c r="R19" s="173"/>
      <c r="S19" s="173"/>
      <c r="T19" s="205">
        <f>M19+M19*10/100</f>
        <v>0</v>
      </c>
      <c r="U19" s="173"/>
      <c r="V19" s="173"/>
      <c r="W19" s="174"/>
      <c r="X19" s="205">
        <f>T19+T19*10/100</f>
        <v>0</v>
      </c>
      <c r="Y19" s="174"/>
      <c r="Z19" s="188"/>
      <c r="AA19" s="213"/>
    </row>
    <row r="20" spans="1:27" s="130" customFormat="1" ht="23.25" customHeight="1">
      <c r="A20" s="141" t="s">
        <v>21</v>
      </c>
      <c r="B20" s="142" t="s">
        <v>22</v>
      </c>
      <c r="C20" s="143" t="s">
        <v>10</v>
      </c>
      <c r="D20" s="144" t="s">
        <v>488</v>
      </c>
      <c r="E20" s="175">
        <f t="shared" si="0"/>
        <v>119495326</v>
      </c>
      <c r="F20" s="171">
        <v>119495326</v>
      </c>
      <c r="G20" s="176"/>
      <c r="H20" s="185">
        <f t="shared" si="1"/>
        <v>307391970</v>
      </c>
      <c r="I20" s="189">
        <v>307391970</v>
      </c>
      <c r="J20" s="189"/>
      <c r="K20" s="189">
        <v>196313000</v>
      </c>
      <c r="L20" s="163">
        <f t="shared" si="2"/>
        <v>203338900</v>
      </c>
      <c r="M20" s="205">
        <v>203338900</v>
      </c>
      <c r="N20" s="171"/>
      <c r="O20" s="172"/>
      <c r="P20" s="160">
        <f t="shared" si="3"/>
        <v>7025900</v>
      </c>
      <c r="Q20" s="172"/>
      <c r="R20" s="173"/>
      <c r="S20" s="173"/>
      <c r="T20" s="205">
        <v>210000000</v>
      </c>
      <c r="U20" s="173"/>
      <c r="V20" s="173"/>
      <c r="W20" s="174"/>
      <c r="X20" s="205">
        <v>215054100</v>
      </c>
      <c r="Y20" s="174"/>
      <c r="Z20" s="188"/>
      <c r="AA20" s="213"/>
    </row>
    <row r="21" spans="1:26" s="130" customFormat="1" ht="19.5" customHeight="1">
      <c r="A21" s="138" t="s">
        <v>23</v>
      </c>
      <c r="B21" s="139" t="s">
        <v>24</v>
      </c>
      <c r="C21" s="140" t="s">
        <v>25</v>
      </c>
      <c r="D21" s="140"/>
      <c r="E21" s="175">
        <f t="shared" si="0"/>
        <v>482262860</v>
      </c>
      <c r="F21" s="163">
        <f>F23</f>
        <v>482262860</v>
      </c>
      <c r="G21" s="175"/>
      <c r="H21" s="185">
        <f t="shared" si="1"/>
        <v>627000000</v>
      </c>
      <c r="I21" s="185">
        <f>I23</f>
        <v>627000000</v>
      </c>
      <c r="J21" s="185"/>
      <c r="K21" s="203">
        <f>K23</f>
        <v>282080000</v>
      </c>
      <c r="L21" s="163">
        <f t="shared" si="2"/>
        <v>296000000</v>
      </c>
      <c r="M21" s="203">
        <f>M23</f>
        <v>296000000</v>
      </c>
      <c r="N21" s="203">
        <f>N23</f>
        <v>0</v>
      </c>
      <c r="O21" s="168"/>
      <c r="P21" s="160">
        <f t="shared" si="3"/>
        <v>13920000</v>
      </c>
      <c r="Q21" s="168"/>
      <c r="R21" s="169"/>
      <c r="S21" s="169"/>
      <c r="T21" s="203">
        <f>T23</f>
        <v>320000000</v>
      </c>
      <c r="U21" s="169"/>
      <c r="V21" s="169"/>
      <c r="W21" s="170"/>
      <c r="X21" s="203">
        <f>X23</f>
        <v>340774800</v>
      </c>
      <c r="Y21" s="170"/>
      <c r="Z21" s="188"/>
    </row>
    <row r="22" spans="1:26" s="103" customFormat="1" ht="10.5" customHeight="1">
      <c r="A22" s="134"/>
      <c r="B22" s="135" t="s">
        <v>5</v>
      </c>
      <c r="C22" s="136"/>
      <c r="D22" s="136"/>
      <c r="E22" s="175">
        <f t="shared" si="0"/>
        <v>0</v>
      </c>
      <c r="F22" s="164"/>
      <c r="G22" s="177"/>
      <c r="H22" s="185">
        <f t="shared" si="1"/>
        <v>0</v>
      </c>
      <c r="I22" s="186"/>
      <c r="J22" s="186"/>
      <c r="K22" s="186"/>
      <c r="L22" s="163">
        <f t="shared" si="2"/>
        <v>0</v>
      </c>
      <c r="M22" s="204"/>
      <c r="N22" s="164"/>
      <c r="O22" s="165"/>
      <c r="P22" s="160">
        <f t="shared" si="3"/>
        <v>0</v>
      </c>
      <c r="Q22" s="165"/>
      <c r="R22" s="166"/>
      <c r="S22" s="166"/>
      <c r="T22" s="204"/>
      <c r="U22" s="166"/>
      <c r="V22" s="166"/>
      <c r="W22" s="167"/>
      <c r="X22" s="204"/>
      <c r="Y22" s="167"/>
      <c r="Z22" s="187"/>
    </row>
    <row r="23" spans="1:27" s="130" customFormat="1" ht="23.25" customHeight="1">
      <c r="A23" s="141" t="s">
        <v>26</v>
      </c>
      <c r="B23" s="142" t="s">
        <v>27</v>
      </c>
      <c r="C23" s="143" t="s">
        <v>10</v>
      </c>
      <c r="D23" s="144" t="s">
        <v>488</v>
      </c>
      <c r="E23" s="175">
        <f t="shared" si="0"/>
        <v>482262860</v>
      </c>
      <c r="F23" s="171">
        <v>482262860</v>
      </c>
      <c r="G23" s="176"/>
      <c r="H23" s="185">
        <f t="shared" si="1"/>
        <v>627000000</v>
      </c>
      <c r="I23" s="189">
        <v>627000000</v>
      </c>
      <c r="J23" s="189"/>
      <c r="K23" s="189">
        <v>282080000</v>
      </c>
      <c r="L23" s="163">
        <f t="shared" si="2"/>
        <v>296000000</v>
      </c>
      <c r="M23" s="205">
        <v>296000000</v>
      </c>
      <c r="N23" s="171"/>
      <c r="O23" s="172"/>
      <c r="P23" s="160">
        <f t="shared" si="3"/>
        <v>13920000</v>
      </c>
      <c r="Q23" s="172"/>
      <c r="R23" s="173"/>
      <c r="S23" s="173"/>
      <c r="T23" s="205">
        <v>320000000</v>
      </c>
      <c r="U23" s="173"/>
      <c r="V23" s="173"/>
      <c r="W23" s="174"/>
      <c r="X23" s="205">
        <v>340774800</v>
      </c>
      <c r="Y23" s="174"/>
      <c r="Z23" s="188"/>
      <c r="AA23" s="213"/>
    </row>
    <row r="24" spans="1:26" s="130" customFormat="1" ht="18" customHeight="1">
      <c r="A24" s="138" t="s">
        <v>28</v>
      </c>
      <c r="B24" s="139" t="s">
        <v>29</v>
      </c>
      <c r="C24" s="140" t="s">
        <v>30</v>
      </c>
      <c r="D24" s="144"/>
      <c r="E24" s="175">
        <f t="shared" si="0"/>
        <v>41529856</v>
      </c>
      <c r="F24" s="163">
        <f>F26+F27+F28+F29+F30+F31+F32+F33+F34+F35+F36+F37+F38+F39+F40+F41+F42+F43</f>
        <v>41529856</v>
      </c>
      <c r="G24" s="175"/>
      <c r="H24" s="185">
        <f t="shared" si="1"/>
        <v>59453000</v>
      </c>
      <c r="I24" s="185">
        <f>I26+I27+I28+I29+I30+I31+I32+I33+I34+I35+I36+I37+I38+I39+I40+I41+I42+I43</f>
        <v>59453000</v>
      </c>
      <c r="J24" s="185">
        <f>J26+J27+J28+J29+J30+J31+J33+J34+J35+J36+J37+J38+J39+J40+J41+J42+J43</f>
        <v>0</v>
      </c>
      <c r="K24" s="203">
        <f>K26+K27+K28+K29+K30+K31+K32+K33+K34+K35+K36+K37+K38+K39+K40+K41+K42+K43</f>
        <v>17900000</v>
      </c>
      <c r="L24" s="163">
        <f t="shared" si="2"/>
        <v>21220000</v>
      </c>
      <c r="M24" s="203">
        <f>M26+M27+M28+M29+M30+M31+M32+M33+M34+M35+M36+M37+M38+M39+M40+M41+M42+M43</f>
        <v>21220000</v>
      </c>
      <c r="N24" s="163"/>
      <c r="O24" s="168"/>
      <c r="P24" s="160">
        <f t="shared" si="3"/>
        <v>3320000</v>
      </c>
      <c r="Q24" s="168"/>
      <c r="R24" s="169"/>
      <c r="S24" s="169"/>
      <c r="T24" s="203">
        <f>T26+T27+T28+T29+T30+T31+T32+T33+T34+T35+T36+T37+T38+T39+T40+T41+T42+T43</f>
        <v>22850000</v>
      </c>
      <c r="U24" s="169"/>
      <c r="V24" s="169"/>
      <c r="W24" s="170"/>
      <c r="X24" s="203">
        <f>X26+X27+X28+X29+X30+X31+X32+X33+X34+X35+X36+X37+X38+X39+X40+X41+X42+X43</f>
        <v>24780000</v>
      </c>
      <c r="Y24" s="170"/>
      <c r="Z24" s="188"/>
    </row>
    <row r="25" spans="1:26" s="103" customFormat="1" ht="12.75" customHeight="1">
      <c r="A25" s="134"/>
      <c r="B25" s="135" t="s">
        <v>5</v>
      </c>
      <c r="C25" s="136"/>
      <c r="D25" s="144"/>
      <c r="E25" s="175">
        <f t="shared" si="0"/>
        <v>0</v>
      </c>
      <c r="F25" s="164"/>
      <c r="G25" s="177"/>
      <c r="H25" s="185">
        <f t="shared" si="1"/>
        <v>0</v>
      </c>
      <c r="I25" s="186"/>
      <c r="J25" s="186"/>
      <c r="K25" s="186"/>
      <c r="L25" s="163">
        <f t="shared" si="2"/>
        <v>0</v>
      </c>
      <c r="M25" s="204"/>
      <c r="N25" s="164"/>
      <c r="O25" s="165"/>
      <c r="P25" s="160">
        <f t="shared" si="3"/>
        <v>0</v>
      </c>
      <c r="Q25" s="165"/>
      <c r="R25" s="166"/>
      <c r="S25" s="166"/>
      <c r="T25" s="204"/>
      <c r="U25" s="166"/>
      <c r="V25" s="166"/>
      <c r="W25" s="167"/>
      <c r="X25" s="204"/>
      <c r="Y25" s="167"/>
      <c r="Z25" s="187"/>
    </row>
    <row r="26" spans="1:27" s="103" customFormat="1" ht="25.5" customHeight="1">
      <c r="A26" s="135" t="s">
        <v>517</v>
      </c>
      <c r="B26" s="135" t="s">
        <v>32</v>
      </c>
      <c r="C26" s="136" t="s">
        <v>10</v>
      </c>
      <c r="D26" s="144" t="s">
        <v>489</v>
      </c>
      <c r="E26" s="175">
        <f t="shared" si="0"/>
        <v>11646600</v>
      </c>
      <c r="F26" s="171">
        <v>11646600</v>
      </c>
      <c r="G26" s="176"/>
      <c r="H26" s="185">
        <f t="shared" si="1"/>
        <v>11017000</v>
      </c>
      <c r="I26" s="189">
        <v>11017000</v>
      </c>
      <c r="J26" s="189"/>
      <c r="K26" s="189">
        <v>3600000</v>
      </c>
      <c r="L26" s="163">
        <f t="shared" si="2"/>
        <v>4200000</v>
      </c>
      <c r="M26" s="205">
        <v>4200000</v>
      </c>
      <c r="N26" s="164"/>
      <c r="O26" s="165"/>
      <c r="P26" s="160">
        <f t="shared" si="3"/>
        <v>600000</v>
      </c>
      <c r="Q26" s="165"/>
      <c r="R26" s="166"/>
      <c r="S26" s="166"/>
      <c r="T26" s="205">
        <v>4500000</v>
      </c>
      <c r="U26" s="166"/>
      <c r="V26" s="166"/>
      <c r="W26" s="167"/>
      <c r="X26" s="38">
        <v>5000000</v>
      </c>
      <c r="Y26" s="167"/>
      <c r="Z26" s="187"/>
      <c r="AA26" s="214"/>
    </row>
    <row r="27" spans="1:27" s="103" customFormat="1" ht="33.75" customHeight="1">
      <c r="A27" s="135" t="s">
        <v>518</v>
      </c>
      <c r="B27" s="135" t="s">
        <v>34</v>
      </c>
      <c r="C27" s="136" t="s">
        <v>10</v>
      </c>
      <c r="D27" s="144" t="s">
        <v>489</v>
      </c>
      <c r="E27" s="175">
        <f t="shared" si="0"/>
        <v>1268000</v>
      </c>
      <c r="F27" s="171">
        <v>1268000</v>
      </c>
      <c r="G27" s="176"/>
      <c r="H27" s="185">
        <f t="shared" si="1"/>
        <v>459000</v>
      </c>
      <c r="I27" s="189">
        <v>459000</v>
      </c>
      <c r="J27" s="189"/>
      <c r="K27" s="189"/>
      <c r="L27" s="163">
        <f t="shared" si="2"/>
        <v>0</v>
      </c>
      <c r="M27" s="205"/>
      <c r="N27" s="164"/>
      <c r="O27" s="165"/>
      <c r="P27" s="160">
        <f t="shared" si="3"/>
        <v>0</v>
      </c>
      <c r="Q27" s="165"/>
      <c r="R27" s="166"/>
      <c r="S27" s="166"/>
      <c r="T27" s="205">
        <f>M27*3/100+M27</f>
        <v>0</v>
      </c>
      <c r="U27" s="166"/>
      <c r="V27" s="166"/>
      <c r="W27" s="167"/>
      <c r="X27" s="38"/>
      <c r="Y27" s="167"/>
      <c r="Z27" s="187"/>
      <c r="AA27" s="214"/>
    </row>
    <row r="28" spans="1:27" s="103" customFormat="1" ht="31.5" customHeight="1">
      <c r="A28" s="135" t="s">
        <v>519</v>
      </c>
      <c r="B28" s="135" t="s">
        <v>36</v>
      </c>
      <c r="C28" s="136" t="s">
        <v>10</v>
      </c>
      <c r="D28" s="144" t="s">
        <v>489</v>
      </c>
      <c r="E28" s="175">
        <f t="shared" si="0"/>
        <v>167500</v>
      </c>
      <c r="F28" s="171">
        <v>167500</v>
      </c>
      <c r="G28" s="176"/>
      <c r="H28" s="185">
        <f t="shared" si="1"/>
        <v>125000</v>
      </c>
      <c r="I28" s="189">
        <v>125000</v>
      </c>
      <c r="J28" s="189"/>
      <c r="K28" s="189">
        <v>100000</v>
      </c>
      <c r="L28" s="163">
        <f t="shared" si="2"/>
        <v>200000</v>
      </c>
      <c r="M28" s="205">
        <v>200000</v>
      </c>
      <c r="N28" s="164"/>
      <c r="O28" s="165"/>
      <c r="P28" s="160">
        <f t="shared" si="3"/>
        <v>100000</v>
      </c>
      <c r="Q28" s="165"/>
      <c r="R28" s="166"/>
      <c r="S28" s="166"/>
      <c r="T28" s="205">
        <v>250000</v>
      </c>
      <c r="U28" s="166"/>
      <c r="V28" s="166"/>
      <c r="W28" s="167"/>
      <c r="X28" s="38">
        <v>300000</v>
      </c>
      <c r="Y28" s="167"/>
      <c r="Z28" s="187"/>
      <c r="AA28" s="214"/>
    </row>
    <row r="29" spans="1:27" s="103" customFormat="1" ht="52.5" customHeight="1">
      <c r="A29" s="135" t="s">
        <v>497</v>
      </c>
      <c r="B29" s="135" t="s">
        <v>38</v>
      </c>
      <c r="C29" s="136" t="s">
        <v>10</v>
      </c>
      <c r="D29" s="144" t="s">
        <v>490</v>
      </c>
      <c r="E29" s="175">
        <f t="shared" si="0"/>
        <v>4444600</v>
      </c>
      <c r="F29" s="171">
        <v>4444600</v>
      </c>
      <c r="G29" s="176"/>
      <c r="H29" s="185">
        <f t="shared" si="1"/>
        <v>5200000</v>
      </c>
      <c r="I29" s="189">
        <v>5200000</v>
      </c>
      <c r="J29" s="189"/>
      <c r="K29" s="189">
        <v>4200000</v>
      </c>
      <c r="L29" s="163">
        <f t="shared" si="2"/>
        <v>4600000</v>
      </c>
      <c r="M29" s="205">
        <v>4600000</v>
      </c>
      <c r="N29" s="164"/>
      <c r="O29" s="165"/>
      <c r="P29" s="160">
        <f t="shared" si="3"/>
        <v>400000</v>
      </c>
      <c r="Q29" s="165"/>
      <c r="R29" s="166"/>
      <c r="S29" s="166"/>
      <c r="T29" s="205">
        <v>4800000</v>
      </c>
      <c r="U29" s="166"/>
      <c r="V29" s="166"/>
      <c r="W29" s="167"/>
      <c r="X29" s="38">
        <v>5000000</v>
      </c>
      <c r="Y29" s="167"/>
      <c r="Z29" s="187"/>
      <c r="AA29" s="214"/>
    </row>
    <row r="30" spans="1:27" s="103" customFormat="1" ht="45.75" customHeight="1">
      <c r="A30" s="135" t="s">
        <v>498</v>
      </c>
      <c r="B30" s="135" t="s">
        <v>40</v>
      </c>
      <c r="C30" s="136" t="s">
        <v>10</v>
      </c>
      <c r="D30" s="144" t="s">
        <v>490</v>
      </c>
      <c r="E30" s="175">
        <f t="shared" si="0"/>
        <v>825000</v>
      </c>
      <c r="F30" s="164">
        <v>825000</v>
      </c>
      <c r="G30" s="177"/>
      <c r="H30" s="185">
        <f t="shared" si="1"/>
        <v>1940000</v>
      </c>
      <c r="I30" s="186">
        <v>1940000</v>
      </c>
      <c r="J30" s="186"/>
      <c r="K30" s="186">
        <v>360000</v>
      </c>
      <c r="L30" s="163">
        <f t="shared" si="2"/>
        <v>420000</v>
      </c>
      <c r="M30" s="204">
        <v>420000</v>
      </c>
      <c r="N30" s="164"/>
      <c r="O30" s="165"/>
      <c r="P30" s="160">
        <f t="shared" si="3"/>
        <v>60000</v>
      </c>
      <c r="Q30" s="165"/>
      <c r="R30" s="166"/>
      <c r="S30" s="166"/>
      <c r="T30" s="205">
        <v>450000</v>
      </c>
      <c r="U30" s="166"/>
      <c r="V30" s="166"/>
      <c r="W30" s="167"/>
      <c r="X30" s="98">
        <v>480000</v>
      </c>
      <c r="Y30" s="167"/>
      <c r="Z30" s="187"/>
      <c r="AA30" s="214"/>
    </row>
    <row r="31" spans="1:27" s="103" customFormat="1" ht="39.75" customHeight="1">
      <c r="A31" s="135" t="s">
        <v>499</v>
      </c>
      <c r="B31" s="135" t="s">
        <v>42</v>
      </c>
      <c r="C31" s="136" t="s">
        <v>10</v>
      </c>
      <c r="D31" s="144" t="s">
        <v>490</v>
      </c>
      <c r="E31" s="175">
        <f t="shared" si="0"/>
        <v>75000</v>
      </c>
      <c r="F31" s="164">
        <v>75000</v>
      </c>
      <c r="G31" s="177"/>
      <c r="H31" s="185">
        <f t="shared" si="1"/>
        <v>150000</v>
      </c>
      <c r="I31" s="186">
        <v>150000</v>
      </c>
      <c r="J31" s="186"/>
      <c r="K31" s="186">
        <v>0</v>
      </c>
      <c r="L31" s="163">
        <f t="shared" si="2"/>
        <v>100000</v>
      </c>
      <c r="M31" s="204">
        <v>100000</v>
      </c>
      <c r="N31" s="164"/>
      <c r="O31" s="165"/>
      <c r="P31" s="160">
        <f t="shared" si="3"/>
        <v>100000</v>
      </c>
      <c r="Q31" s="165"/>
      <c r="R31" s="166"/>
      <c r="S31" s="166"/>
      <c r="T31" s="205">
        <v>100000</v>
      </c>
      <c r="U31" s="166"/>
      <c r="V31" s="166"/>
      <c r="W31" s="167"/>
      <c r="X31" s="97">
        <v>100000</v>
      </c>
      <c r="Y31" s="167"/>
      <c r="Z31" s="187"/>
      <c r="AA31" s="214"/>
    </row>
    <row r="32" spans="1:27" s="103" customFormat="1" ht="25.5" customHeight="1">
      <c r="A32" s="135" t="s">
        <v>500</v>
      </c>
      <c r="B32" s="135" t="s">
        <v>44</v>
      </c>
      <c r="C32" s="136" t="s">
        <v>10</v>
      </c>
      <c r="D32" s="144" t="s">
        <v>490</v>
      </c>
      <c r="E32" s="175">
        <f t="shared" si="0"/>
        <v>12016715</v>
      </c>
      <c r="F32" s="164">
        <v>12016715</v>
      </c>
      <c r="G32" s="177"/>
      <c r="H32" s="185">
        <f t="shared" si="1"/>
        <v>22400000</v>
      </c>
      <c r="I32" s="186">
        <v>22400000</v>
      </c>
      <c r="J32" s="186"/>
      <c r="K32" s="186">
        <v>6000000</v>
      </c>
      <c r="L32" s="163">
        <f t="shared" si="2"/>
        <v>7000000</v>
      </c>
      <c r="M32" s="204">
        <v>7000000</v>
      </c>
      <c r="N32" s="164"/>
      <c r="O32" s="165"/>
      <c r="P32" s="160">
        <f t="shared" si="3"/>
        <v>1000000</v>
      </c>
      <c r="Q32" s="165"/>
      <c r="R32" s="166"/>
      <c r="S32" s="166"/>
      <c r="T32" s="205">
        <v>7500000</v>
      </c>
      <c r="U32" s="166"/>
      <c r="V32" s="166"/>
      <c r="W32" s="167"/>
      <c r="X32" s="97">
        <v>8000000</v>
      </c>
      <c r="Y32" s="167"/>
      <c r="Z32" s="187"/>
      <c r="AA32" s="214"/>
    </row>
    <row r="33" spans="1:27" s="103" customFormat="1" ht="50.25" customHeight="1">
      <c r="A33" s="135" t="s">
        <v>501</v>
      </c>
      <c r="B33" s="135" t="s">
        <v>46</v>
      </c>
      <c r="C33" s="136" t="s">
        <v>10</v>
      </c>
      <c r="D33" s="144" t="s">
        <v>490</v>
      </c>
      <c r="E33" s="175">
        <f t="shared" si="0"/>
        <v>2341906</v>
      </c>
      <c r="F33" s="164">
        <v>2341906</v>
      </c>
      <c r="G33" s="177"/>
      <c r="H33" s="185">
        <f t="shared" si="1"/>
        <v>550000</v>
      </c>
      <c r="I33" s="186">
        <v>550000</v>
      </c>
      <c r="J33" s="186"/>
      <c r="K33" s="186">
        <v>340000</v>
      </c>
      <c r="L33" s="163">
        <f t="shared" si="2"/>
        <v>400000</v>
      </c>
      <c r="M33" s="208">
        <v>400000</v>
      </c>
      <c r="N33" s="164"/>
      <c r="O33" s="165"/>
      <c r="P33" s="160">
        <f t="shared" si="3"/>
        <v>60000</v>
      </c>
      <c r="Q33" s="165"/>
      <c r="R33" s="166"/>
      <c r="S33" s="166"/>
      <c r="T33" s="205">
        <v>500000</v>
      </c>
      <c r="U33" s="166"/>
      <c r="V33" s="166"/>
      <c r="W33" s="167"/>
      <c r="X33" s="97">
        <v>600000</v>
      </c>
      <c r="Y33" s="167"/>
      <c r="Z33" s="187"/>
      <c r="AA33" s="214"/>
    </row>
    <row r="34" spans="1:27" s="103" customFormat="1" ht="53.25" customHeight="1">
      <c r="A34" s="135" t="s">
        <v>502</v>
      </c>
      <c r="B34" s="135" t="s">
        <v>48</v>
      </c>
      <c r="C34" s="136" t="s">
        <v>10</v>
      </c>
      <c r="D34" s="144" t="s">
        <v>490</v>
      </c>
      <c r="E34" s="175">
        <f t="shared" si="0"/>
        <v>2638297</v>
      </c>
      <c r="F34" s="164">
        <v>2638297</v>
      </c>
      <c r="G34" s="177"/>
      <c r="H34" s="185">
        <f t="shared" si="1"/>
        <v>1800000</v>
      </c>
      <c r="I34" s="186">
        <v>1800000</v>
      </c>
      <c r="J34" s="186"/>
      <c r="K34" s="186">
        <v>600000</v>
      </c>
      <c r="L34" s="163">
        <f t="shared" si="2"/>
        <v>700000</v>
      </c>
      <c r="M34" s="208">
        <v>700000</v>
      </c>
      <c r="N34" s="164"/>
      <c r="O34" s="165"/>
      <c r="P34" s="160">
        <f t="shared" si="3"/>
        <v>100000</v>
      </c>
      <c r="Q34" s="165"/>
      <c r="R34" s="166"/>
      <c r="S34" s="166"/>
      <c r="T34" s="205">
        <v>800000</v>
      </c>
      <c r="U34" s="166"/>
      <c r="V34" s="166"/>
      <c r="W34" s="167"/>
      <c r="X34" s="97">
        <v>900000</v>
      </c>
      <c r="Y34" s="167"/>
      <c r="Z34" s="187"/>
      <c r="AA34" s="214"/>
    </row>
    <row r="35" spans="1:27" s="103" customFormat="1" ht="32.25" customHeight="1">
      <c r="A35" s="135" t="s">
        <v>503</v>
      </c>
      <c r="B35" s="135" t="s">
        <v>50</v>
      </c>
      <c r="C35" s="136" t="s">
        <v>10</v>
      </c>
      <c r="D35" s="144" t="s">
        <v>490</v>
      </c>
      <c r="E35" s="175">
        <f t="shared" si="0"/>
        <v>342000</v>
      </c>
      <c r="F35" s="164">
        <v>342000</v>
      </c>
      <c r="G35" s="177"/>
      <c r="H35" s="185">
        <f t="shared" si="1"/>
        <v>2240000</v>
      </c>
      <c r="I35" s="186">
        <v>2240000</v>
      </c>
      <c r="J35" s="186"/>
      <c r="K35" s="186">
        <v>1000000</v>
      </c>
      <c r="L35" s="163">
        <f t="shared" si="2"/>
        <v>1300000</v>
      </c>
      <c r="M35" s="204">
        <v>1300000</v>
      </c>
      <c r="N35" s="164"/>
      <c r="O35" s="165"/>
      <c r="P35" s="160">
        <f t="shared" si="3"/>
        <v>300000</v>
      </c>
      <c r="Q35" s="165"/>
      <c r="R35" s="166"/>
      <c r="S35" s="166"/>
      <c r="T35" s="205">
        <v>1400000</v>
      </c>
      <c r="U35" s="166"/>
      <c r="V35" s="166"/>
      <c r="W35" s="167"/>
      <c r="X35" s="97">
        <v>1500000</v>
      </c>
      <c r="Y35" s="167"/>
      <c r="Z35" s="187"/>
      <c r="AA35" s="214"/>
    </row>
    <row r="36" spans="1:27" s="103" customFormat="1" ht="37.5" customHeight="1" hidden="1">
      <c r="A36" s="135" t="s">
        <v>51</v>
      </c>
      <c r="B36" s="135" t="s">
        <v>52</v>
      </c>
      <c r="C36" s="136" t="s">
        <v>10</v>
      </c>
      <c r="D36" s="144" t="s">
        <v>490</v>
      </c>
      <c r="E36" s="175">
        <f t="shared" si="0"/>
        <v>0</v>
      </c>
      <c r="F36" s="164"/>
      <c r="G36" s="177"/>
      <c r="H36" s="185">
        <f t="shared" si="1"/>
        <v>0</v>
      </c>
      <c r="I36" s="186">
        <v>0</v>
      </c>
      <c r="J36" s="186"/>
      <c r="K36" s="186"/>
      <c r="L36" s="163">
        <f t="shared" si="2"/>
        <v>0</v>
      </c>
      <c r="M36" s="204"/>
      <c r="N36" s="164"/>
      <c r="O36" s="165"/>
      <c r="P36" s="160">
        <f t="shared" si="3"/>
        <v>0</v>
      </c>
      <c r="Q36" s="165"/>
      <c r="R36" s="166"/>
      <c r="S36" s="166"/>
      <c r="T36" s="205">
        <f>M36*3/100+M36</f>
        <v>0</v>
      </c>
      <c r="U36" s="166"/>
      <c r="V36" s="166"/>
      <c r="W36" s="167"/>
      <c r="X36" s="97"/>
      <c r="Y36" s="167"/>
      <c r="Z36" s="187"/>
      <c r="AA36" s="214"/>
    </row>
    <row r="37" spans="1:27" s="103" customFormat="1" ht="33" customHeight="1">
      <c r="A37" s="135" t="s">
        <v>504</v>
      </c>
      <c r="B37" s="135" t="s">
        <v>54</v>
      </c>
      <c r="C37" s="136" t="s">
        <v>10</v>
      </c>
      <c r="D37" s="144" t="s">
        <v>490</v>
      </c>
      <c r="E37" s="175">
        <f t="shared" si="0"/>
        <v>5299238</v>
      </c>
      <c r="F37" s="164">
        <v>5299238</v>
      </c>
      <c r="G37" s="177"/>
      <c r="H37" s="185">
        <f t="shared" si="1"/>
        <v>10872000</v>
      </c>
      <c r="I37" s="186">
        <v>10872000</v>
      </c>
      <c r="J37" s="186"/>
      <c r="K37" s="186">
        <v>1500000</v>
      </c>
      <c r="L37" s="163">
        <f t="shared" si="2"/>
        <v>2000000</v>
      </c>
      <c r="M37" s="204">
        <v>2000000</v>
      </c>
      <c r="N37" s="164"/>
      <c r="O37" s="165"/>
      <c r="P37" s="160">
        <f t="shared" si="3"/>
        <v>500000</v>
      </c>
      <c r="Q37" s="165"/>
      <c r="R37" s="166"/>
      <c r="S37" s="166"/>
      <c r="T37" s="205">
        <v>2200000</v>
      </c>
      <c r="U37" s="166"/>
      <c r="V37" s="166"/>
      <c r="W37" s="167"/>
      <c r="X37" s="97">
        <v>2500000</v>
      </c>
      <c r="Y37" s="167"/>
      <c r="Z37" s="187"/>
      <c r="AA37" s="214"/>
    </row>
    <row r="38" spans="1:27" s="103" customFormat="1" ht="29.25" customHeight="1">
      <c r="A38" s="135" t="s">
        <v>508</v>
      </c>
      <c r="B38" s="135" t="s">
        <v>56</v>
      </c>
      <c r="C38" s="136" t="s">
        <v>10</v>
      </c>
      <c r="D38" s="144" t="s">
        <v>490</v>
      </c>
      <c r="E38" s="175">
        <f t="shared" si="0"/>
        <v>200000</v>
      </c>
      <c r="F38" s="164">
        <v>200000</v>
      </c>
      <c r="G38" s="177"/>
      <c r="H38" s="185">
        <f t="shared" si="1"/>
        <v>600000</v>
      </c>
      <c r="I38" s="186">
        <v>600000</v>
      </c>
      <c r="J38" s="186"/>
      <c r="K38" s="186">
        <v>200000</v>
      </c>
      <c r="L38" s="163">
        <f t="shared" si="2"/>
        <v>300000</v>
      </c>
      <c r="M38" s="208">
        <v>300000</v>
      </c>
      <c r="N38" s="164"/>
      <c r="O38" s="165"/>
      <c r="P38" s="160">
        <f t="shared" si="3"/>
        <v>100000</v>
      </c>
      <c r="Q38" s="165"/>
      <c r="R38" s="166"/>
      <c r="S38" s="166"/>
      <c r="T38" s="205">
        <v>350000</v>
      </c>
      <c r="U38" s="166"/>
      <c r="V38" s="166"/>
      <c r="W38" s="167"/>
      <c r="X38" s="97">
        <v>400000</v>
      </c>
      <c r="Y38" s="167"/>
      <c r="Z38" s="187"/>
      <c r="AA38" s="214"/>
    </row>
    <row r="39" spans="1:27" s="103" customFormat="1" ht="24.75" customHeight="1">
      <c r="A39" s="135" t="s">
        <v>505</v>
      </c>
      <c r="B39" s="135" t="s">
        <v>58</v>
      </c>
      <c r="C39" s="136" t="s">
        <v>10</v>
      </c>
      <c r="D39" s="144" t="s">
        <v>490</v>
      </c>
      <c r="E39" s="175">
        <f t="shared" si="0"/>
        <v>15000</v>
      </c>
      <c r="F39" s="164">
        <v>15000</v>
      </c>
      <c r="G39" s="177"/>
      <c r="H39" s="185">
        <f t="shared" si="1"/>
        <v>60000</v>
      </c>
      <c r="I39" s="186">
        <v>60000</v>
      </c>
      <c r="J39" s="186"/>
      <c r="K39" s="186"/>
      <c r="L39" s="163">
        <f t="shared" si="2"/>
        <v>0</v>
      </c>
      <c r="M39" s="204">
        <v>0</v>
      </c>
      <c r="N39" s="164"/>
      <c r="O39" s="165"/>
      <c r="P39" s="160">
        <f t="shared" si="3"/>
        <v>0</v>
      </c>
      <c r="Q39" s="165"/>
      <c r="R39" s="166"/>
      <c r="S39" s="166"/>
      <c r="T39" s="205">
        <f>M39*3/100+M39</f>
        <v>0</v>
      </c>
      <c r="U39" s="166"/>
      <c r="V39" s="166"/>
      <c r="W39" s="167"/>
      <c r="X39" s="205">
        <f>T39*3/100+T39</f>
        <v>0</v>
      </c>
      <c r="Y39" s="167"/>
      <c r="Z39" s="187"/>
      <c r="AA39" s="214"/>
    </row>
    <row r="40" spans="1:27" s="103" customFormat="1" ht="32.25" customHeight="1">
      <c r="A40" s="135" t="s">
        <v>506</v>
      </c>
      <c r="B40" s="135" t="s">
        <v>60</v>
      </c>
      <c r="C40" s="136" t="s">
        <v>10</v>
      </c>
      <c r="D40" s="144" t="s">
        <v>490</v>
      </c>
      <c r="E40" s="175">
        <f t="shared" si="0"/>
        <v>0</v>
      </c>
      <c r="F40" s="164"/>
      <c r="G40" s="177"/>
      <c r="H40" s="185">
        <f t="shared" si="1"/>
        <v>2000000</v>
      </c>
      <c r="I40" s="186">
        <v>2000000</v>
      </c>
      <c r="J40" s="186"/>
      <c r="K40" s="186"/>
      <c r="L40" s="163">
        <f t="shared" si="2"/>
        <v>0</v>
      </c>
      <c r="M40" s="204">
        <v>0</v>
      </c>
      <c r="N40" s="164"/>
      <c r="O40" s="165"/>
      <c r="P40" s="160">
        <f t="shared" si="3"/>
        <v>0</v>
      </c>
      <c r="Q40" s="165"/>
      <c r="R40" s="166"/>
      <c r="S40" s="166"/>
      <c r="T40" s="205">
        <f>M40*3/100+M40</f>
        <v>0</v>
      </c>
      <c r="U40" s="166"/>
      <c r="V40" s="166"/>
      <c r="W40" s="167"/>
      <c r="X40" s="205">
        <f>T40*3/100+T40</f>
        <v>0</v>
      </c>
      <c r="Y40" s="167"/>
      <c r="Z40" s="187"/>
      <c r="AA40" s="214"/>
    </row>
    <row r="41" spans="1:27" s="103" customFormat="1" ht="37.5" customHeight="1" hidden="1">
      <c r="A41" s="135" t="s">
        <v>61</v>
      </c>
      <c r="B41" s="135" t="s">
        <v>62</v>
      </c>
      <c r="C41" s="136" t="s">
        <v>10</v>
      </c>
      <c r="D41" s="144" t="s">
        <v>490</v>
      </c>
      <c r="E41" s="175">
        <f t="shared" si="0"/>
        <v>0</v>
      </c>
      <c r="F41" s="164"/>
      <c r="G41" s="177"/>
      <c r="H41" s="185">
        <f t="shared" si="1"/>
        <v>0</v>
      </c>
      <c r="I41" s="186"/>
      <c r="J41" s="186"/>
      <c r="K41" s="186"/>
      <c r="L41" s="163">
        <f t="shared" si="2"/>
        <v>0</v>
      </c>
      <c r="M41" s="204">
        <v>0</v>
      </c>
      <c r="N41" s="164"/>
      <c r="O41" s="165"/>
      <c r="P41" s="160">
        <f t="shared" si="3"/>
        <v>0</v>
      </c>
      <c r="Q41" s="165"/>
      <c r="R41" s="166"/>
      <c r="S41" s="166"/>
      <c r="T41" s="205">
        <f>M41*3/100+M41</f>
        <v>0</v>
      </c>
      <c r="U41" s="166"/>
      <c r="V41" s="166"/>
      <c r="W41" s="167"/>
      <c r="X41" s="205">
        <f>T41*3/100+T41</f>
        <v>0</v>
      </c>
      <c r="Y41" s="167"/>
      <c r="Z41" s="187"/>
      <c r="AA41" s="214"/>
    </row>
    <row r="42" spans="1:27" s="103" customFormat="1" ht="36" customHeight="1">
      <c r="A42" s="135" t="s">
        <v>507</v>
      </c>
      <c r="B42" s="135" t="s">
        <v>64</v>
      </c>
      <c r="C42" s="136" t="s">
        <v>10</v>
      </c>
      <c r="D42" s="144" t="s">
        <v>490</v>
      </c>
      <c r="E42" s="175">
        <f t="shared" si="0"/>
        <v>0</v>
      </c>
      <c r="F42" s="164"/>
      <c r="G42" s="177"/>
      <c r="H42" s="185">
        <f t="shared" si="1"/>
        <v>0</v>
      </c>
      <c r="I42" s="186"/>
      <c r="J42" s="186"/>
      <c r="K42" s="186"/>
      <c r="L42" s="163">
        <f t="shared" si="2"/>
        <v>0</v>
      </c>
      <c r="M42" s="204">
        <v>0</v>
      </c>
      <c r="N42" s="164"/>
      <c r="O42" s="165"/>
      <c r="P42" s="160">
        <f t="shared" si="3"/>
        <v>0</v>
      </c>
      <c r="Q42" s="165"/>
      <c r="R42" s="166"/>
      <c r="S42" s="166"/>
      <c r="T42" s="205">
        <f>M42*3/100+M42</f>
        <v>0</v>
      </c>
      <c r="U42" s="166"/>
      <c r="V42" s="166"/>
      <c r="W42" s="167"/>
      <c r="X42" s="205">
        <f>T42*3/100+T42</f>
        <v>0</v>
      </c>
      <c r="Y42" s="167"/>
      <c r="Z42" s="187"/>
      <c r="AA42" s="214"/>
    </row>
    <row r="43" spans="1:27" s="103" customFormat="1" ht="13.5" customHeight="1">
      <c r="A43" s="134" t="s">
        <v>65</v>
      </c>
      <c r="B43" s="135" t="s">
        <v>66</v>
      </c>
      <c r="C43" s="136" t="s">
        <v>10</v>
      </c>
      <c r="D43" s="144" t="s">
        <v>490</v>
      </c>
      <c r="E43" s="175">
        <f t="shared" si="0"/>
        <v>250000</v>
      </c>
      <c r="F43" s="164">
        <v>250000</v>
      </c>
      <c r="G43" s="177"/>
      <c r="H43" s="185">
        <f t="shared" si="1"/>
        <v>40000</v>
      </c>
      <c r="I43" s="186">
        <v>40000</v>
      </c>
      <c r="J43" s="186"/>
      <c r="K43" s="186"/>
      <c r="L43" s="163">
        <f t="shared" si="2"/>
        <v>0</v>
      </c>
      <c r="M43" s="204"/>
      <c r="N43" s="164"/>
      <c r="O43" s="165"/>
      <c r="P43" s="160">
        <f t="shared" si="3"/>
        <v>0</v>
      </c>
      <c r="Q43" s="165"/>
      <c r="R43" s="166"/>
      <c r="S43" s="166"/>
      <c r="T43" s="204"/>
      <c r="U43" s="166"/>
      <c r="V43" s="166"/>
      <c r="W43" s="167"/>
      <c r="X43" s="204"/>
      <c r="Y43" s="167"/>
      <c r="Z43" s="187"/>
      <c r="AA43" s="214"/>
    </row>
    <row r="44" spans="1:26" s="130" customFormat="1" ht="28.5" customHeight="1">
      <c r="A44" s="138" t="s">
        <v>67</v>
      </c>
      <c r="B44" s="139" t="s">
        <v>68</v>
      </c>
      <c r="C44" s="140" t="s">
        <v>69</v>
      </c>
      <c r="D44" s="144"/>
      <c r="E44" s="175">
        <f t="shared" si="0"/>
        <v>22408306</v>
      </c>
      <c r="F44" s="163">
        <f>F46+F47</f>
        <v>22408306</v>
      </c>
      <c r="G44" s="175"/>
      <c r="H44" s="185">
        <f t="shared" si="1"/>
        <v>18000000</v>
      </c>
      <c r="I44" s="185">
        <f>I46+I47</f>
        <v>18000000</v>
      </c>
      <c r="J44" s="185">
        <f>J46+J47</f>
        <v>0</v>
      </c>
      <c r="K44" s="203">
        <f>K46+K47</f>
        <v>12500000</v>
      </c>
      <c r="L44" s="163">
        <f t="shared" si="2"/>
        <v>13500000</v>
      </c>
      <c r="M44" s="203">
        <f>M46+M47</f>
        <v>13500000</v>
      </c>
      <c r="N44" s="163"/>
      <c r="O44" s="168"/>
      <c r="P44" s="160">
        <f t="shared" si="3"/>
        <v>1000000</v>
      </c>
      <c r="Q44" s="168"/>
      <c r="R44" s="169"/>
      <c r="S44" s="169"/>
      <c r="T44" s="203">
        <f>T46+T47</f>
        <v>14500000</v>
      </c>
      <c r="U44" s="169"/>
      <c r="V44" s="169"/>
      <c r="W44" s="170"/>
      <c r="X44" s="203">
        <f>X46+X47</f>
        <v>14500000</v>
      </c>
      <c r="Y44" s="170"/>
      <c r="Z44" s="188"/>
    </row>
    <row r="45" spans="1:26" s="103" customFormat="1" ht="11.25" customHeight="1">
      <c r="A45" s="134"/>
      <c r="B45" s="135" t="s">
        <v>5</v>
      </c>
      <c r="C45" s="136"/>
      <c r="D45" s="144"/>
      <c r="E45" s="175">
        <f t="shared" si="0"/>
        <v>0</v>
      </c>
      <c r="F45" s="164"/>
      <c r="G45" s="177"/>
      <c r="H45" s="185">
        <f t="shared" si="1"/>
        <v>0</v>
      </c>
      <c r="I45" s="186"/>
      <c r="J45" s="186"/>
      <c r="K45" s="186"/>
      <c r="L45" s="163">
        <f t="shared" si="2"/>
        <v>0</v>
      </c>
      <c r="M45" s="204"/>
      <c r="N45" s="164"/>
      <c r="O45" s="165"/>
      <c r="P45" s="160">
        <f t="shared" si="3"/>
        <v>0</v>
      </c>
      <c r="Q45" s="165"/>
      <c r="R45" s="166"/>
      <c r="S45" s="166"/>
      <c r="T45" s="204"/>
      <c r="U45" s="166"/>
      <c r="V45" s="166"/>
      <c r="W45" s="167"/>
      <c r="X45" s="204"/>
      <c r="Y45" s="167"/>
      <c r="Z45" s="187"/>
    </row>
    <row r="46" spans="1:26" s="130" customFormat="1" ht="24.75" customHeight="1">
      <c r="A46" s="135" t="s">
        <v>509</v>
      </c>
      <c r="B46" s="142" t="s">
        <v>71</v>
      </c>
      <c r="C46" s="143" t="s">
        <v>10</v>
      </c>
      <c r="D46" s="144" t="s">
        <v>491</v>
      </c>
      <c r="E46" s="175">
        <f t="shared" si="0"/>
        <v>5450000</v>
      </c>
      <c r="F46" s="171">
        <v>5450000</v>
      </c>
      <c r="G46" s="176"/>
      <c r="H46" s="185">
        <f t="shared" si="1"/>
        <v>3000000</v>
      </c>
      <c r="I46" s="189">
        <v>3000000</v>
      </c>
      <c r="J46" s="189"/>
      <c r="K46" s="189">
        <v>6000000</v>
      </c>
      <c r="L46" s="163">
        <f t="shared" si="2"/>
        <v>6500000</v>
      </c>
      <c r="M46" s="205">
        <v>6500000</v>
      </c>
      <c r="N46" s="171"/>
      <c r="O46" s="172"/>
      <c r="P46" s="160">
        <f t="shared" si="3"/>
        <v>500000</v>
      </c>
      <c r="Q46" s="172"/>
      <c r="R46" s="173"/>
      <c r="S46" s="173"/>
      <c r="T46" s="205">
        <v>7000000</v>
      </c>
      <c r="U46" s="173"/>
      <c r="V46" s="173"/>
      <c r="W46" s="174"/>
      <c r="X46" s="205">
        <v>7000000</v>
      </c>
      <c r="Y46" s="174"/>
      <c r="Z46" s="188"/>
    </row>
    <row r="47" spans="1:26" s="130" customFormat="1" ht="22.5" customHeight="1">
      <c r="A47" s="135" t="s">
        <v>510</v>
      </c>
      <c r="B47" s="142" t="s">
        <v>73</v>
      </c>
      <c r="C47" s="143" t="s">
        <v>10</v>
      </c>
      <c r="D47" s="144" t="s">
        <v>491</v>
      </c>
      <c r="E47" s="175">
        <f t="shared" si="0"/>
        <v>16958306</v>
      </c>
      <c r="F47" s="171">
        <v>16958306</v>
      </c>
      <c r="G47" s="176"/>
      <c r="H47" s="185">
        <f t="shared" si="1"/>
        <v>15000000</v>
      </c>
      <c r="I47" s="189">
        <v>15000000</v>
      </c>
      <c r="J47" s="189"/>
      <c r="K47" s="189">
        <v>6500000</v>
      </c>
      <c r="L47" s="163">
        <f t="shared" si="2"/>
        <v>7000000</v>
      </c>
      <c r="M47" s="205">
        <v>7000000</v>
      </c>
      <c r="N47" s="171"/>
      <c r="O47" s="172"/>
      <c r="P47" s="160">
        <f t="shared" si="3"/>
        <v>500000</v>
      </c>
      <c r="Q47" s="172"/>
      <c r="R47" s="173"/>
      <c r="S47" s="173"/>
      <c r="T47" s="205">
        <v>7500000</v>
      </c>
      <c r="U47" s="173"/>
      <c r="V47" s="173"/>
      <c r="W47" s="174"/>
      <c r="X47" s="205">
        <v>7500000</v>
      </c>
      <c r="Y47" s="174"/>
      <c r="Z47" s="188"/>
    </row>
    <row r="48" spans="1:26" s="130" customFormat="1" ht="16.5" customHeight="1">
      <c r="A48" s="135" t="s">
        <v>74</v>
      </c>
      <c r="B48" s="139" t="s">
        <v>75</v>
      </c>
      <c r="C48" s="140" t="s">
        <v>76</v>
      </c>
      <c r="D48" s="144"/>
      <c r="E48" s="175">
        <f t="shared" si="0"/>
        <v>2215910405</v>
      </c>
      <c r="F48" s="163">
        <f>F50+F53+F56+F63</f>
        <v>1832129900</v>
      </c>
      <c r="G48" s="175">
        <f>G50+G53+G56+G63</f>
        <v>383780505</v>
      </c>
      <c r="H48" s="185">
        <f t="shared" si="1"/>
        <v>2685635200</v>
      </c>
      <c r="I48" s="185">
        <f>I50+I53+I56+I63</f>
        <v>1814607400</v>
      </c>
      <c r="J48" s="185">
        <f>J50+J53+J56+J63</f>
        <v>871027800</v>
      </c>
      <c r="K48" s="203">
        <f>K50+K53+K56+K63</f>
        <v>1372976500</v>
      </c>
      <c r="L48" s="203">
        <f>L50+L53+L56+L63</f>
        <v>1427000000</v>
      </c>
      <c r="M48" s="203">
        <f>M50+M53+M56+M62</f>
        <v>1428743100</v>
      </c>
      <c r="N48" s="203">
        <f>N50+N53+N56+N63</f>
        <v>0</v>
      </c>
      <c r="O48" s="168"/>
      <c r="P48" s="160">
        <f t="shared" si="3"/>
        <v>55766600</v>
      </c>
      <c r="Q48" s="168"/>
      <c r="R48" s="169"/>
      <c r="S48" s="169"/>
      <c r="T48" s="203">
        <f>T50+T53+T56+T63</f>
        <v>1478743100</v>
      </c>
      <c r="U48" s="169"/>
      <c r="V48" s="169"/>
      <c r="W48" s="170"/>
      <c r="X48" s="203">
        <f>X50+X53+X56+X63</f>
        <v>1528743100</v>
      </c>
      <c r="Y48" s="170"/>
      <c r="Z48" s="188"/>
    </row>
    <row r="49" spans="1:26" s="103" customFormat="1" ht="12.75" customHeight="1">
      <c r="A49" s="135"/>
      <c r="B49" s="135" t="s">
        <v>5</v>
      </c>
      <c r="C49" s="136"/>
      <c r="D49" s="144"/>
      <c r="E49" s="175">
        <f t="shared" si="0"/>
        <v>0</v>
      </c>
      <c r="F49" s="164"/>
      <c r="G49" s="177"/>
      <c r="H49" s="185">
        <f t="shared" si="1"/>
        <v>0</v>
      </c>
      <c r="I49" s="186"/>
      <c r="J49" s="186"/>
      <c r="K49" s="186"/>
      <c r="L49" s="163">
        <f t="shared" si="2"/>
        <v>0</v>
      </c>
      <c r="M49" s="204"/>
      <c r="N49" s="164"/>
      <c r="O49" s="165"/>
      <c r="P49" s="160">
        <f t="shared" si="3"/>
        <v>0</v>
      </c>
      <c r="Q49" s="165"/>
      <c r="R49" s="166"/>
      <c r="S49" s="166"/>
      <c r="T49" s="204"/>
      <c r="U49" s="166"/>
      <c r="V49" s="166"/>
      <c r="W49" s="167"/>
      <c r="X49" s="204"/>
      <c r="Y49" s="167"/>
      <c r="Z49" s="187"/>
    </row>
    <row r="50" spans="1:26" s="130" customFormat="1" ht="46.5" customHeight="1" hidden="1">
      <c r="A50" s="135" t="s">
        <v>77</v>
      </c>
      <c r="B50" s="139" t="s">
        <v>78</v>
      </c>
      <c r="C50" s="140" t="s">
        <v>79</v>
      </c>
      <c r="D50" s="144"/>
      <c r="E50" s="175">
        <f t="shared" si="0"/>
        <v>0</v>
      </c>
      <c r="F50" s="163">
        <f>F52</f>
        <v>0</v>
      </c>
      <c r="G50" s="175"/>
      <c r="H50" s="185">
        <f t="shared" si="1"/>
        <v>0</v>
      </c>
      <c r="I50" s="185">
        <f>I52</f>
        <v>0</v>
      </c>
      <c r="J50" s="185">
        <f>J52</f>
        <v>0</v>
      </c>
      <c r="K50" s="185"/>
      <c r="L50" s="163">
        <f t="shared" si="2"/>
        <v>0</v>
      </c>
      <c r="M50" s="203"/>
      <c r="N50" s="163"/>
      <c r="O50" s="168"/>
      <c r="P50" s="160">
        <f t="shared" si="3"/>
        <v>0</v>
      </c>
      <c r="Q50" s="168"/>
      <c r="R50" s="169"/>
      <c r="S50" s="169"/>
      <c r="T50" s="203"/>
      <c r="U50" s="169"/>
      <c r="V50" s="169"/>
      <c r="W50" s="170"/>
      <c r="X50" s="203"/>
      <c r="Y50" s="170"/>
      <c r="Z50" s="188"/>
    </row>
    <row r="51" spans="1:26" s="103" customFormat="1" ht="16.5" customHeight="1" hidden="1">
      <c r="A51" s="135"/>
      <c r="B51" s="135" t="s">
        <v>5</v>
      </c>
      <c r="C51" s="136"/>
      <c r="D51" s="144"/>
      <c r="E51" s="175">
        <f t="shared" si="0"/>
        <v>0</v>
      </c>
      <c r="F51" s="164"/>
      <c r="G51" s="177"/>
      <c r="H51" s="185">
        <f t="shared" si="1"/>
        <v>0</v>
      </c>
      <c r="I51" s="186"/>
      <c r="J51" s="186"/>
      <c r="K51" s="186"/>
      <c r="L51" s="163">
        <f t="shared" si="2"/>
        <v>0</v>
      </c>
      <c r="M51" s="204"/>
      <c r="N51" s="164"/>
      <c r="O51" s="165"/>
      <c r="P51" s="160">
        <f t="shared" si="3"/>
        <v>0</v>
      </c>
      <c r="Q51" s="165"/>
      <c r="R51" s="166"/>
      <c r="S51" s="166"/>
      <c r="T51" s="204"/>
      <c r="U51" s="166"/>
      <c r="V51" s="166"/>
      <c r="W51" s="167"/>
      <c r="X51" s="204"/>
      <c r="Y51" s="167"/>
      <c r="Z51" s="187"/>
    </row>
    <row r="52" spans="1:26" s="130" customFormat="1" ht="52.5" customHeight="1" hidden="1">
      <c r="A52" s="135" t="s">
        <v>80</v>
      </c>
      <c r="B52" s="142" t="s">
        <v>81</v>
      </c>
      <c r="C52" s="143"/>
      <c r="D52" s="144"/>
      <c r="E52" s="175">
        <f t="shared" si="0"/>
        <v>0</v>
      </c>
      <c r="F52" s="171"/>
      <c r="G52" s="176"/>
      <c r="H52" s="185">
        <f t="shared" si="1"/>
        <v>0</v>
      </c>
      <c r="I52" s="189"/>
      <c r="J52" s="189"/>
      <c r="K52" s="189"/>
      <c r="L52" s="163">
        <f t="shared" si="2"/>
        <v>0</v>
      </c>
      <c r="M52" s="205"/>
      <c r="N52" s="171"/>
      <c r="O52" s="172"/>
      <c r="P52" s="160">
        <f t="shared" si="3"/>
        <v>0</v>
      </c>
      <c r="Q52" s="172"/>
      <c r="R52" s="173"/>
      <c r="S52" s="173"/>
      <c r="T52" s="205"/>
      <c r="U52" s="173"/>
      <c r="V52" s="173"/>
      <c r="W52" s="174"/>
      <c r="X52" s="205"/>
      <c r="Y52" s="174"/>
      <c r="Z52" s="188"/>
    </row>
    <row r="53" spans="1:26" s="130" customFormat="1" ht="45.75" customHeight="1" hidden="1">
      <c r="A53" s="135" t="s">
        <v>82</v>
      </c>
      <c r="B53" s="139" t="s">
        <v>83</v>
      </c>
      <c r="C53" s="140" t="s">
        <v>84</v>
      </c>
      <c r="D53" s="144"/>
      <c r="E53" s="175">
        <f t="shared" si="0"/>
        <v>12893890</v>
      </c>
      <c r="F53" s="163">
        <f>F55</f>
        <v>0</v>
      </c>
      <c r="G53" s="175">
        <v>12893890</v>
      </c>
      <c r="H53" s="185">
        <f t="shared" si="1"/>
        <v>0</v>
      </c>
      <c r="I53" s="185"/>
      <c r="J53" s="185">
        <f>J55</f>
        <v>0</v>
      </c>
      <c r="K53" s="185"/>
      <c r="L53" s="163">
        <f t="shared" si="2"/>
        <v>0</v>
      </c>
      <c r="M53" s="203"/>
      <c r="N53" s="163"/>
      <c r="O53" s="168"/>
      <c r="P53" s="160">
        <f t="shared" si="3"/>
        <v>0</v>
      </c>
      <c r="Q53" s="168"/>
      <c r="R53" s="169"/>
      <c r="S53" s="169"/>
      <c r="T53" s="203"/>
      <c r="U53" s="169"/>
      <c r="V53" s="169"/>
      <c r="W53" s="170"/>
      <c r="X53" s="203"/>
      <c r="Y53" s="170"/>
      <c r="Z53" s="188"/>
    </row>
    <row r="54" spans="1:26" s="103" customFormat="1" ht="12.75" customHeight="1" hidden="1">
      <c r="A54" s="135"/>
      <c r="B54" s="135" t="s">
        <v>5</v>
      </c>
      <c r="C54" s="136"/>
      <c r="D54" s="144"/>
      <c r="E54" s="175">
        <f t="shared" si="0"/>
        <v>0</v>
      </c>
      <c r="F54" s="164"/>
      <c r="G54" s="177"/>
      <c r="H54" s="185">
        <f t="shared" si="1"/>
        <v>0</v>
      </c>
      <c r="I54" s="186"/>
      <c r="J54" s="186"/>
      <c r="K54" s="186"/>
      <c r="L54" s="163">
        <f t="shared" si="2"/>
        <v>0</v>
      </c>
      <c r="M54" s="204"/>
      <c r="N54" s="164"/>
      <c r="O54" s="165"/>
      <c r="P54" s="160">
        <f t="shared" si="3"/>
        <v>0</v>
      </c>
      <c r="Q54" s="165"/>
      <c r="R54" s="166"/>
      <c r="S54" s="166"/>
      <c r="T54" s="204"/>
      <c r="U54" s="166"/>
      <c r="V54" s="166"/>
      <c r="W54" s="167"/>
      <c r="X54" s="204"/>
      <c r="Y54" s="167"/>
      <c r="Z54" s="187"/>
    </row>
    <row r="55" spans="1:26" s="130" customFormat="1" ht="46.5" customHeight="1" hidden="1">
      <c r="A55" s="135" t="s">
        <v>85</v>
      </c>
      <c r="B55" s="142" t="s">
        <v>86</v>
      </c>
      <c r="C55" s="143" t="s">
        <v>10</v>
      </c>
      <c r="D55" s="144"/>
      <c r="E55" s="175">
        <f t="shared" si="0"/>
        <v>12893890</v>
      </c>
      <c r="F55" s="171"/>
      <c r="G55" s="176">
        <v>12893890</v>
      </c>
      <c r="H55" s="185">
        <f t="shared" si="1"/>
        <v>0</v>
      </c>
      <c r="I55" s="189"/>
      <c r="J55" s="189"/>
      <c r="K55" s="189"/>
      <c r="L55" s="163">
        <f t="shared" si="2"/>
        <v>0</v>
      </c>
      <c r="M55" s="205"/>
      <c r="N55" s="171"/>
      <c r="O55" s="172"/>
      <c r="P55" s="160">
        <f t="shared" si="3"/>
        <v>0</v>
      </c>
      <c r="Q55" s="172"/>
      <c r="R55" s="173"/>
      <c r="S55" s="173"/>
      <c r="T55" s="205"/>
      <c r="U55" s="173"/>
      <c r="V55" s="173"/>
      <c r="W55" s="174"/>
      <c r="X55" s="205"/>
      <c r="Y55" s="174"/>
      <c r="Z55" s="188"/>
    </row>
    <row r="56" spans="1:26" s="130" customFormat="1" ht="42" customHeight="1">
      <c r="A56" s="135" t="s">
        <v>511</v>
      </c>
      <c r="B56" s="139" t="s">
        <v>88</v>
      </c>
      <c r="C56" s="140" t="s">
        <v>89</v>
      </c>
      <c r="D56" s="144"/>
      <c r="E56" s="175">
        <f t="shared" si="0"/>
        <v>1832129900</v>
      </c>
      <c r="F56" s="163">
        <f>F58+F59+F62</f>
        <v>1832129900</v>
      </c>
      <c r="G56" s="175"/>
      <c r="H56" s="185">
        <f t="shared" si="1"/>
        <v>1814607400</v>
      </c>
      <c r="I56" s="185">
        <f>I58+I59+I60+I61+I62</f>
        <v>1814607400</v>
      </c>
      <c r="J56" s="185">
        <f>J58+J59+J60+J61+J62</f>
        <v>0</v>
      </c>
      <c r="K56" s="203">
        <v>1372976500</v>
      </c>
      <c r="L56" s="163">
        <f t="shared" si="2"/>
        <v>1427000000</v>
      </c>
      <c r="M56" s="203">
        <v>1427000000</v>
      </c>
      <c r="N56" s="203">
        <f>N58+N59+N60+N61+N62</f>
        <v>0</v>
      </c>
      <c r="O56" s="168"/>
      <c r="P56" s="160">
        <f t="shared" si="3"/>
        <v>54023500</v>
      </c>
      <c r="Q56" s="168"/>
      <c r="R56" s="169"/>
      <c r="S56" s="169"/>
      <c r="T56" s="203">
        <f>T58+T59+T60+T61+T62</f>
        <v>1478743100</v>
      </c>
      <c r="U56" s="169"/>
      <c r="V56" s="169"/>
      <c r="W56" s="170"/>
      <c r="X56" s="203">
        <f>X58+X59+X60+X61+X62</f>
        <v>1528743100</v>
      </c>
      <c r="Y56" s="170"/>
      <c r="Z56" s="188"/>
    </row>
    <row r="57" spans="1:26" s="103" customFormat="1" ht="12.75" customHeight="1">
      <c r="A57" s="135"/>
      <c r="B57" s="135" t="s">
        <v>5</v>
      </c>
      <c r="C57" s="136"/>
      <c r="D57" s="144"/>
      <c r="E57" s="175">
        <f t="shared" si="0"/>
        <v>0</v>
      </c>
      <c r="F57" s="164"/>
      <c r="G57" s="177"/>
      <c r="H57" s="185">
        <f t="shared" si="1"/>
        <v>0</v>
      </c>
      <c r="I57" s="186"/>
      <c r="J57" s="186"/>
      <c r="K57" s="186"/>
      <c r="L57" s="163">
        <f t="shared" si="2"/>
        <v>0</v>
      </c>
      <c r="M57" s="204"/>
      <c r="N57" s="164"/>
      <c r="O57" s="165"/>
      <c r="P57" s="160">
        <f t="shared" si="3"/>
        <v>0</v>
      </c>
      <c r="Q57" s="165"/>
      <c r="R57" s="166"/>
      <c r="S57" s="166"/>
      <c r="T57" s="204"/>
      <c r="U57" s="166"/>
      <c r="V57" s="166"/>
      <c r="W57" s="167"/>
      <c r="X57" s="204"/>
      <c r="Y57" s="167"/>
      <c r="Z57" s="187"/>
    </row>
    <row r="58" spans="1:26" s="103" customFormat="1" ht="22.5" customHeight="1">
      <c r="A58" s="135" t="s">
        <v>90</v>
      </c>
      <c r="B58" s="135" t="s">
        <v>91</v>
      </c>
      <c r="C58" s="136" t="s">
        <v>10</v>
      </c>
      <c r="D58" s="144" t="s">
        <v>492</v>
      </c>
      <c r="E58" s="175">
        <f t="shared" si="0"/>
        <v>1825799100</v>
      </c>
      <c r="F58" s="164">
        <v>1825799100</v>
      </c>
      <c r="G58" s="177"/>
      <c r="H58" s="185">
        <f t="shared" si="1"/>
        <v>1811557000</v>
      </c>
      <c r="I58" s="186">
        <v>1811557000</v>
      </c>
      <c r="J58" s="186"/>
      <c r="K58" s="186">
        <v>1132242800</v>
      </c>
      <c r="L58" s="163">
        <f t="shared" si="2"/>
        <v>1427000000</v>
      </c>
      <c r="M58" s="204">
        <v>1427000000</v>
      </c>
      <c r="N58" s="164"/>
      <c r="O58" s="165"/>
      <c r="P58" s="160">
        <f t="shared" si="3"/>
        <v>294757200</v>
      </c>
      <c r="Q58" s="165"/>
      <c r="R58" s="166"/>
      <c r="S58" s="166"/>
      <c r="T58" s="204">
        <v>1477000000</v>
      </c>
      <c r="U58" s="166"/>
      <c r="V58" s="166"/>
      <c r="W58" s="167"/>
      <c r="X58" s="204">
        <v>1527000000</v>
      </c>
      <c r="Y58" s="167"/>
      <c r="Z58" s="187"/>
    </row>
    <row r="59" spans="1:26" s="103" customFormat="1" ht="36.75" customHeight="1" hidden="1">
      <c r="A59" s="135">
        <v>1252</v>
      </c>
      <c r="B59" s="135" t="s">
        <v>478</v>
      </c>
      <c r="C59" s="136"/>
      <c r="D59" s="144" t="s">
        <v>492</v>
      </c>
      <c r="E59" s="175">
        <f t="shared" si="0"/>
        <v>164300</v>
      </c>
      <c r="F59" s="164">
        <f>F60+F61</f>
        <v>164300</v>
      </c>
      <c r="G59" s="177"/>
      <c r="H59" s="185">
        <f t="shared" si="1"/>
        <v>0</v>
      </c>
      <c r="I59" s="186"/>
      <c r="J59" s="186"/>
      <c r="K59" s="186"/>
      <c r="L59" s="163">
        <f t="shared" si="2"/>
        <v>0</v>
      </c>
      <c r="M59" s="204"/>
      <c r="N59" s="164"/>
      <c r="O59" s="165"/>
      <c r="P59" s="160">
        <f t="shared" si="3"/>
        <v>0</v>
      </c>
      <c r="Q59" s="165"/>
      <c r="R59" s="166"/>
      <c r="S59" s="166"/>
      <c r="T59" s="204"/>
      <c r="U59" s="166"/>
      <c r="V59" s="166"/>
      <c r="W59" s="167"/>
      <c r="X59" s="204"/>
      <c r="Y59" s="167"/>
      <c r="Z59" s="187"/>
    </row>
    <row r="60" spans="1:26" s="103" customFormat="1" ht="36.75" customHeight="1" hidden="1">
      <c r="A60" s="135">
        <v>1253</v>
      </c>
      <c r="B60" s="135" t="s">
        <v>479</v>
      </c>
      <c r="C60" s="136"/>
      <c r="D60" s="144" t="s">
        <v>492</v>
      </c>
      <c r="E60" s="175">
        <f t="shared" si="0"/>
        <v>164300</v>
      </c>
      <c r="F60" s="164">
        <v>164300</v>
      </c>
      <c r="G60" s="177"/>
      <c r="H60" s="185">
        <f t="shared" si="1"/>
        <v>0</v>
      </c>
      <c r="I60" s="186"/>
      <c r="J60" s="186"/>
      <c r="K60" s="186"/>
      <c r="L60" s="163">
        <f t="shared" si="2"/>
        <v>0</v>
      </c>
      <c r="M60" s="204"/>
      <c r="N60" s="164"/>
      <c r="O60" s="165"/>
      <c r="P60" s="160">
        <f t="shared" si="3"/>
        <v>0</v>
      </c>
      <c r="Q60" s="165"/>
      <c r="R60" s="166"/>
      <c r="S60" s="166"/>
      <c r="T60" s="204"/>
      <c r="U60" s="166"/>
      <c r="V60" s="166"/>
      <c r="W60" s="167"/>
      <c r="X60" s="204"/>
      <c r="Y60" s="167"/>
      <c r="Z60" s="187"/>
    </row>
    <row r="61" spans="1:26" s="103" customFormat="1" ht="36.75" customHeight="1" hidden="1">
      <c r="A61" s="135">
        <v>1254</v>
      </c>
      <c r="B61" s="135" t="s">
        <v>480</v>
      </c>
      <c r="C61" s="136"/>
      <c r="D61" s="144" t="s">
        <v>492</v>
      </c>
      <c r="E61" s="175">
        <f t="shared" si="0"/>
        <v>0</v>
      </c>
      <c r="F61" s="164">
        <v>0</v>
      </c>
      <c r="G61" s="177"/>
      <c r="H61" s="185">
        <f t="shared" si="1"/>
        <v>0</v>
      </c>
      <c r="I61" s="186"/>
      <c r="J61" s="186"/>
      <c r="K61" s="186"/>
      <c r="L61" s="163">
        <f t="shared" si="2"/>
        <v>0</v>
      </c>
      <c r="M61" s="204"/>
      <c r="N61" s="164"/>
      <c r="O61" s="165"/>
      <c r="P61" s="160">
        <f t="shared" si="3"/>
        <v>0</v>
      </c>
      <c r="Q61" s="165"/>
      <c r="R61" s="166"/>
      <c r="S61" s="166"/>
      <c r="T61" s="204"/>
      <c r="U61" s="166"/>
      <c r="V61" s="166"/>
      <c r="W61" s="167"/>
      <c r="X61" s="204"/>
      <c r="Y61" s="167"/>
      <c r="Z61" s="187"/>
    </row>
    <row r="62" spans="1:26" s="103" customFormat="1" ht="23.25" customHeight="1">
      <c r="A62" s="135" t="s">
        <v>92</v>
      </c>
      <c r="B62" s="135" t="s">
        <v>481</v>
      </c>
      <c r="C62" s="136" t="s">
        <v>10</v>
      </c>
      <c r="D62" s="144" t="s">
        <v>492</v>
      </c>
      <c r="E62" s="175">
        <f t="shared" si="0"/>
        <v>6166500</v>
      </c>
      <c r="F62" s="164">
        <v>6166500</v>
      </c>
      <c r="G62" s="177"/>
      <c r="H62" s="185">
        <f t="shared" si="1"/>
        <v>3050400</v>
      </c>
      <c r="I62" s="186">
        <v>3050400</v>
      </c>
      <c r="J62" s="186"/>
      <c r="K62" s="186">
        <v>1743100</v>
      </c>
      <c r="L62" s="163">
        <f t="shared" si="2"/>
        <v>1743100</v>
      </c>
      <c r="M62" s="204">
        <v>1743100</v>
      </c>
      <c r="N62" s="164">
        <v>0</v>
      </c>
      <c r="O62" s="165"/>
      <c r="P62" s="160">
        <f t="shared" si="3"/>
        <v>0</v>
      </c>
      <c r="Q62" s="165"/>
      <c r="R62" s="166"/>
      <c r="S62" s="166"/>
      <c r="T62" s="204">
        <v>1743100</v>
      </c>
      <c r="U62" s="166"/>
      <c r="V62" s="166"/>
      <c r="W62" s="167"/>
      <c r="X62" s="204">
        <v>1743100</v>
      </c>
      <c r="Y62" s="167"/>
      <c r="Z62" s="187"/>
    </row>
    <row r="63" spans="1:26" s="130" customFormat="1" ht="36" customHeight="1" hidden="1">
      <c r="A63" s="135" t="s">
        <v>94</v>
      </c>
      <c r="B63" s="139" t="s">
        <v>95</v>
      </c>
      <c r="C63" s="140" t="s">
        <v>96</v>
      </c>
      <c r="D63" s="144"/>
      <c r="E63" s="175">
        <f t="shared" si="0"/>
        <v>370886615</v>
      </c>
      <c r="F63" s="163">
        <f>F65</f>
        <v>0</v>
      </c>
      <c r="G63" s="175">
        <f>G65</f>
        <v>370886615</v>
      </c>
      <c r="H63" s="185">
        <f t="shared" si="1"/>
        <v>871027800</v>
      </c>
      <c r="I63" s="185">
        <f>I65</f>
        <v>0</v>
      </c>
      <c r="J63" s="185">
        <f>J65</f>
        <v>871027800</v>
      </c>
      <c r="K63" s="185"/>
      <c r="L63" s="163">
        <f t="shared" si="2"/>
        <v>0</v>
      </c>
      <c r="M63" s="203"/>
      <c r="N63" s="163"/>
      <c r="O63" s="168"/>
      <c r="P63" s="160">
        <f t="shared" si="3"/>
        <v>0</v>
      </c>
      <c r="Q63" s="168"/>
      <c r="R63" s="169"/>
      <c r="S63" s="169"/>
      <c r="T63" s="203"/>
      <c r="U63" s="169"/>
      <c r="V63" s="169"/>
      <c r="W63" s="170"/>
      <c r="X63" s="203"/>
      <c r="Y63" s="170"/>
      <c r="Z63" s="188"/>
    </row>
    <row r="64" spans="1:26" s="103" customFormat="1" ht="12.75" customHeight="1" hidden="1">
      <c r="A64" s="135"/>
      <c r="B64" s="135"/>
      <c r="C64" s="136"/>
      <c r="D64" s="144"/>
      <c r="E64" s="175">
        <f t="shared" si="0"/>
        <v>0</v>
      </c>
      <c r="F64" s="164"/>
      <c r="G64" s="177"/>
      <c r="H64" s="185">
        <f t="shared" si="1"/>
        <v>0</v>
      </c>
      <c r="I64" s="186"/>
      <c r="J64" s="186"/>
      <c r="K64" s="186"/>
      <c r="L64" s="163">
        <f t="shared" si="2"/>
        <v>0</v>
      </c>
      <c r="M64" s="204"/>
      <c r="N64" s="164"/>
      <c r="O64" s="165"/>
      <c r="P64" s="160">
        <f t="shared" si="3"/>
        <v>0</v>
      </c>
      <c r="Q64" s="165"/>
      <c r="R64" s="166"/>
      <c r="S64" s="166"/>
      <c r="T64" s="204"/>
      <c r="U64" s="166"/>
      <c r="V64" s="166"/>
      <c r="W64" s="167"/>
      <c r="X64" s="204"/>
      <c r="Y64" s="167"/>
      <c r="Z64" s="187"/>
    </row>
    <row r="65" spans="1:26" s="103" customFormat="1" ht="31.5" customHeight="1" hidden="1">
      <c r="A65" s="135" t="s">
        <v>97</v>
      </c>
      <c r="B65" s="135" t="s">
        <v>93</v>
      </c>
      <c r="C65" s="136" t="s">
        <v>10</v>
      </c>
      <c r="D65" s="144"/>
      <c r="E65" s="175">
        <f t="shared" si="0"/>
        <v>370886615</v>
      </c>
      <c r="F65" s="164">
        <v>0</v>
      </c>
      <c r="G65" s="177">
        <v>370886615</v>
      </c>
      <c r="H65" s="185">
        <f t="shared" si="1"/>
        <v>871027800</v>
      </c>
      <c r="I65" s="186"/>
      <c r="J65" s="186">
        <v>871027800</v>
      </c>
      <c r="K65" s="186"/>
      <c r="L65" s="163">
        <f t="shared" si="2"/>
        <v>0</v>
      </c>
      <c r="M65" s="204"/>
      <c r="N65" s="164"/>
      <c r="O65" s="165"/>
      <c r="P65" s="160">
        <f t="shared" si="3"/>
        <v>0</v>
      </c>
      <c r="Q65" s="165"/>
      <c r="R65" s="166"/>
      <c r="S65" s="166"/>
      <c r="T65" s="204"/>
      <c r="U65" s="166"/>
      <c r="V65" s="166"/>
      <c r="W65" s="167"/>
      <c r="X65" s="204"/>
      <c r="Y65" s="167"/>
      <c r="Z65" s="187"/>
    </row>
    <row r="66" spans="1:26" s="93" customFormat="1" ht="34.5" customHeight="1">
      <c r="A66" s="135" t="s">
        <v>512</v>
      </c>
      <c r="B66" s="145" t="s">
        <v>100</v>
      </c>
      <c r="C66" s="146" t="s">
        <v>101</v>
      </c>
      <c r="D66" s="144"/>
      <c r="E66" s="178">
        <f t="shared" si="0"/>
        <v>676679797</v>
      </c>
      <c r="F66" s="190">
        <f>F70+F74+F78+F90+F93</f>
        <v>426168450</v>
      </c>
      <c r="G66" s="178">
        <v>250511347</v>
      </c>
      <c r="H66" s="191">
        <f t="shared" si="1"/>
        <v>855263980</v>
      </c>
      <c r="I66" s="191">
        <f>I70+I74+I78+I90+I93</f>
        <v>455263980</v>
      </c>
      <c r="J66" s="191">
        <f>J69+J70+J74+J78+J90+J93</f>
        <v>400000000</v>
      </c>
      <c r="K66" s="206">
        <f>K70+K74+K78+K90+K93</f>
        <v>201274500</v>
      </c>
      <c r="L66" s="163">
        <f t="shared" si="2"/>
        <v>212248000</v>
      </c>
      <c r="M66" s="206">
        <f>M70+M74+M78+M90+M93</f>
        <v>212248000</v>
      </c>
      <c r="N66" s="190"/>
      <c r="O66" s="179"/>
      <c r="P66" s="160">
        <f t="shared" si="3"/>
        <v>10973500</v>
      </c>
      <c r="Q66" s="179"/>
      <c r="R66" s="180"/>
      <c r="S66" s="180"/>
      <c r="T66" s="206">
        <f>T70+T74+T78+T90+T93</f>
        <v>216148000</v>
      </c>
      <c r="U66" s="180"/>
      <c r="V66" s="180"/>
      <c r="W66" s="181"/>
      <c r="X66" s="206">
        <f>X70+X74+X78+X90+X93</f>
        <v>221148000</v>
      </c>
      <c r="Y66" s="181"/>
      <c r="Z66" s="192"/>
    </row>
    <row r="67" spans="1:26" s="103" customFormat="1" ht="12.75" customHeight="1" hidden="1">
      <c r="A67" s="135"/>
      <c r="B67" s="135" t="s">
        <v>98</v>
      </c>
      <c r="C67" s="136"/>
      <c r="D67" s="144"/>
      <c r="E67" s="175">
        <f t="shared" si="0"/>
        <v>0</v>
      </c>
      <c r="F67" s="164"/>
      <c r="G67" s="177"/>
      <c r="H67" s="185">
        <f t="shared" si="1"/>
        <v>0</v>
      </c>
      <c r="I67" s="186"/>
      <c r="J67" s="186"/>
      <c r="K67" s="186"/>
      <c r="L67" s="163">
        <f t="shared" si="2"/>
        <v>0</v>
      </c>
      <c r="M67" s="204"/>
      <c r="N67" s="164"/>
      <c r="O67" s="165"/>
      <c r="P67" s="160">
        <f t="shared" si="3"/>
        <v>0</v>
      </c>
      <c r="Q67" s="165"/>
      <c r="R67" s="166"/>
      <c r="S67" s="166"/>
      <c r="T67" s="204"/>
      <c r="U67" s="166"/>
      <c r="V67" s="166"/>
      <c r="W67" s="167"/>
      <c r="X67" s="204"/>
      <c r="Y67" s="167"/>
      <c r="Z67" s="187"/>
    </row>
    <row r="68" spans="1:26" s="103" customFormat="1" ht="18" customHeight="1" hidden="1">
      <c r="A68" s="135"/>
      <c r="B68" s="135" t="s">
        <v>5</v>
      </c>
      <c r="C68" s="136"/>
      <c r="D68" s="144"/>
      <c r="E68" s="175">
        <f t="shared" si="0"/>
        <v>0</v>
      </c>
      <c r="F68" s="164"/>
      <c r="G68" s="177"/>
      <c r="H68" s="185">
        <f t="shared" si="1"/>
        <v>0</v>
      </c>
      <c r="I68" s="186"/>
      <c r="J68" s="186"/>
      <c r="K68" s="186"/>
      <c r="L68" s="163">
        <f t="shared" si="2"/>
        <v>0</v>
      </c>
      <c r="M68" s="204"/>
      <c r="N68" s="164"/>
      <c r="O68" s="165"/>
      <c r="P68" s="160">
        <f t="shared" si="3"/>
        <v>0</v>
      </c>
      <c r="Q68" s="165"/>
      <c r="R68" s="166"/>
      <c r="S68" s="166"/>
      <c r="T68" s="204"/>
      <c r="U68" s="166"/>
      <c r="V68" s="166"/>
      <c r="W68" s="167"/>
      <c r="X68" s="204"/>
      <c r="Y68" s="167"/>
      <c r="Z68" s="187"/>
    </row>
    <row r="69" spans="1:26" s="103" customFormat="1" ht="39" customHeight="1" hidden="1">
      <c r="A69" s="135" t="s">
        <v>103</v>
      </c>
      <c r="B69" s="139" t="s">
        <v>102</v>
      </c>
      <c r="C69" s="136"/>
      <c r="D69" s="144"/>
      <c r="E69" s="175">
        <f t="shared" si="0"/>
        <v>0</v>
      </c>
      <c r="F69" s="164"/>
      <c r="G69" s="177"/>
      <c r="H69" s="185">
        <f t="shared" si="1"/>
        <v>0</v>
      </c>
      <c r="I69" s="186"/>
      <c r="J69" s="186"/>
      <c r="K69" s="186"/>
      <c r="L69" s="163">
        <f t="shared" si="2"/>
        <v>0</v>
      </c>
      <c r="M69" s="204"/>
      <c r="N69" s="164"/>
      <c r="O69" s="165"/>
      <c r="P69" s="160">
        <f t="shared" si="3"/>
        <v>0</v>
      </c>
      <c r="Q69" s="165"/>
      <c r="R69" s="166"/>
      <c r="S69" s="166"/>
      <c r="T69" s="204"/>
      <c r="U69" s="166"/>
      <c r="V69" s="166"/>
      <c r="W69" s="167"/>
      <c r="X69" s="204"/>
      <c r="Y69" s="167"/>
      <c r="Z69" s="187"/>
    </row>
    <row r="70" spans="1:26" s="130" customFormat="1" ht="26.25" customHeight="1">
      <c r="A70" s="135" t="s">
        <v>104</v>
      </c>
      <c r="B70" s="139" t="s">
        <v>105</v>
      </c>
      <c r="C70" s="140" t="s">
        <v>106</v>
      </c>
      <c r="D70" s="144"/>
      <c r="E70" s="175">
        <f t="shared" si="0"/>
        <v>37455207</v>
      </c>
      <c r="F70" s="163">
        <f>F72+F73</f>
        <v>37455207</v>
      </c>
      <c r="G70" s="175"/>
      <c r="H70" s="185">
        <f t="shared" si="1"/>
        <v>41572910</v>
      </c>
      <c r="I70" s="185">
        <f>I72+I73</f>
        <v>41572910</v>
      </c>
      <c r="J70" s="185">
        <f>J72+J73</f>
        <v>0</v>
      </c>
      <c r="K70" s="203">
        <f>K72+K73</f>
        <v>38546000</v>
      </c>
      <c r="L70" s="163">
        <f t="shared" si="2"/>
        <v>40000000</v>
      </c>
      <c r="M70" s="203">
        <f>M72+M73</f>
        <v>40000000</v>
      </c>
      <c r="N70" s="163"/>
      <c r="O70" s="168"/>
      <c r="P70" s="160">
        <f t="shared" si="3"/>
        <v>1454000</v>
      </c>
      <c r="Q70" s="168"/>
      <c r="R70" s="169"/>
      <c r="S70" s="169"/>
      <c r="T70" s="203">
        <f>T72+T73</f>
        <v>40400000</v>
      </c>
      <c r="U70" s="169"/>
      <c r="V70" s="169"/>
      <c r="W70" s="170"/>
      <c r="X70" s="203">
        <f>X72+X73</f>
        <v>41000000</v>
      </c>
      <c r="Y70" s="170"/>
      <c r="Z70" s="188"/>
    </row>
    <row r="71" spans="1:26" s="103" customFormat="1" ht="12.75" customHeight="1">
      <c r="A71" s="135"/>
      <c r="B71" s="135" t="s">
        <v>5</v>
      </c>
      <c r="C71" s="136"/>
      <c r="D71" s="144"/>
      <c r="E71" s="175">
        <f t="shared" si="0"/>
        <v>0</v>
      </c>
      <c r="F71" s="164"/>
      <c r="G71" s="177"/>
      <c r="H71" s="185">
        <f t="shared" si="1"/>
        <v>0</v>
      </c>
      <c r="I71" s="186"/>
      <c r="J71" s="186"/>
      <c r="K71" s="186"/>
      <c r="L71" s="163">
        <f t="shared" si="2"/>
        <v>0</v>
      </c>
      <c r="M71" s="204"/>
      <c r="N71" s="164"/>
      <c r="O71" s="165"/>
      <c r="P71" s="160">
        <f t="shared" si="3"/>
        <v>0</v>
      </c>
      <c r="Q71" s="165"/>
      <c r="R71" s="166"/>
      <c r="S71" s="166"/>
      <c r="T71" s="204"/>
      <c r="U71" s="166"/>
      <c r="V71" s="166"/>
      <c r="W71" s="167"/>
      <c r="X71" s="204"/>
      <c r="Y71" s="167"/>
      <c r="Z71" s="187"/>
    </row>
    <row r="72" spans="1:26" s="103" customFormat="1" ht="15.75" customHeight="1">
      <c r="A72" s="135" t="s">
        <v>107</v>
      </c>
      <c r="B72" s="135" t="s">
        <v>108</v>
      </c>
      <c r="C72" s="136" t="s">
        <v>10</v>
      </c>
      <c r="D72" s="144" t="s">
        <v>488</v>
      </c>
      <c r="E72" s="175">
        <f t="shared" si="0"/>
        <v>29200657</v>
      </c>
      <c r="F72" s="164">
        <v>29200657</v>
      </c>
      <c r="G72" s="177"/>
      <c r="H72" s="185">
        <f t="shared" si="1"/>
        <v>32115710</v>
      </c>
      <c r="I72" s="186">
        <v>32115710</v>
      </c>
      <c r="J72" s="186"/>
      <c r="K72" s="186">
        <v>35146000</v>
      </c>
      <c r="L72" s="163">
        <f t="shared" si="2"/>
        <v>36000000</v>
      </c>
      <c r="M72" s="204">
        <v>36000000</v>
      </c>
      <c r="N72" s="164"/>
      <c r="O72" s="165"/>
      <c r="P72" s="160">
        <f t="shared" si="3"/>
        <v>854000</v>
      </c>
      <c r="Q72" s="165"/>
      <c r="R72" s="166"/>
      <c r="S72" s="166"/>
      <c r="T72" s="204">
        <v>36200000</v>
      </c>
      <c r="U72" s="166"/>
      <c r="V72" s="166"/>
      <c r="W72" s="167"/>
      <c r="X72" s="204">
        <v>36500000</v>
      </c>
      <c r="Y72" s="167"/>
      <c r="Z72" s="187"/>
    </row>
    <row r="73" spans="1:26" s="103" customFormat="1" ht="14.25" customHeight="1">
      <c r="A73" s="135" t="s">
        <v>110</v>
      </c>
      <c r="B73" s="135" t="s">
        <v>486</v>
      </c>
      <c r="C73" s="136" t="s">
        <v>10</v>
      </c>
      <c r="D73" s="144" t="s">
        <v>488</v>
      </c>
      <c r="E73" s="175">
        <f t="shared" si="0"/>
        <v>8254550</v>
      </c>
      <c r="F73" s="164">
        <v>8254550</v>
      </c>
      <c r="G73" s="177"/>
      <c r="H73" s="185">
        <f t="shared" si="1"/>
        <v>9457200</v>
      </c>
      <c r="I73" s="186">
        <v>9457200</v>
      </c>
      <c r="J73" s="186"/>
      <c r="K73" s="186">
        <v>3400000</v>
      </c>
      <c r="L73" s="163">
        <f t="shared" si="2"/>
        <v>4000000</v>
      </c>
      <c r="M73" s="204">
        <v>4000000</v>
      </c>
      <c r="N73" s="164"/>
      <c r="O73" s="165"/>
      <c r="P73" s="160">
        <f t="shared" si="3"/>
        <v>600000</v>
      </c>
      <c r="Q73" s="165"/>
      <c r="R73" s="166"/>
      <c r="S73" s="166"/>
      <c r="T73" s="204">
        <v>4200000</v>
      </c>
      <c r="U73" s="166"/>
      <c r="V73" s="166"/>
      <c r="W73" s="167"/>
      <c r="X73" s="204">
        <v>4500000</v>
      </c>
      <c r="Y73" s="167"/>
      <c r="Z73" s="187"/>
    </row>
    <row r="74" spans="1:26" s="130" customFormat="1" ht="37.5" customHeight="1">
      <c r="A74" s="135" t="s">
        <v>111</v>
      </c>
      <c r="B74" s="139" t="s">
        <v>112</v>
      </c>
      <c r="C74" s="140" t="s">
        <v>113</v>
      </c>
      <c r="D74" s="144"/>
      <c r="E74" s="175">
        <f t="shared" si="0"/>
        <v>8658300</v>
      </c>
      <c r="F74" s="163">
        <f>F76+F77</f>
        <v>8658300</v>
      </c>
      <c r="G74" s="175"/>
      <c r="H74" s="185">
        <f t="shared" si="1"/>
        <v>6098000</v>
      </c>
      <c r="I74" s="185">
        <f>I76+I77</f>
        <v>6098000</v>
      </c>
      <c r="J74" s="185">
        <f>J76+J77</f>
        <v>0</v>
      </c>
      <c r="K74" s="203">
        <f>K76+K77</f>
        <v>3998000</v>
      </c>
      <c r="L74" s="163">
        <f t="shared" si="2"/>
        <v>3998000</v>
      </c>
      <c r="M74" s="203">
        <f>M76+M77</f>
        <v>3998000</v>
      </c>
      <c r="N74" s="163"/>
      <c r="O74" s="168"/>
      <c r="P74" s="160">
        <f t="shared" si="3"/>
        <v>0</v>
      </c>
      <c r="Q74" s="168"/>
      <c r="R74" s="169"/>
      <c r="S74" s="169"/>
      <c r="T74" s="203">
        <f>T76+T77</f>
        <v>3998000</v>
      </c>
      <c r="U74" s="169"/>
      <c r="V74" s="169"/>
      <c r="W74" s="170"/>
      <c r="X74" s="203">
        <f>X76+X77</f>
        <v>3998000</v>
      </c>
      <c r="Y74" s="170"/>
      <c r="Z74" s="188"/>
    </row>
    <row r="75" spans="1:26" s="103" customFormat="1" ht="12.75" customHeight="1">
      <c r="A75" s="135"/>
      <c r="B75" s="135" t="s">
        <v>109</v>
      </c>
      <c r="C75" s="136"/>
      <c r="D75" s="144"/>
      <c r="E75" s="175">
        <f t="shared" si="0"/>
        <v>0</v>
      </c>
      <c r="F75" s="164"/>
      <c r="G75" s="177"/>
      <c r="H75" s="185">
        <f t="shared" si="1"/>
        <v>0</v>
      </c>
      <c r="I75" s="186"/>
      <c r="J75" s="186"/>
      <c r="K75" s="186"/>
      <c r="L75" s="163">
        <f t="shared" si="2"/>
        <v>0</v>
      </c>
      <c r="M75" s="204"/>
      <c r="N75" s="164"/>
      <c r="O75" s="165"/>
      <c r="P75" s="160">
        <f t="shared" si="3"/>
        <v>0</v>
      </c>
      <c r="Q75" s="165"/>
      <c r="R75" s="166"/>
      <c r="S75" s="166"/>
      <c r="T75" s="204"/>
      <c r="U75" s="166"/>
      <c r="V75" s="166"/>
      <c r="W75" s="167"/>
      <c r="X75" s="204"/>
      <c r="Y75" s="167"/>
      <c r="Z75" s="187"/>
    </row>
    <row r="76" spans="1:26" s="103" customFormat="1" ht="31.5" customHeight="1">
      <c r="A76" s="135" t="s">
        <v>513</v>
      </c>
      <c r="B76" s="135" t="s">
        <v>482</v>
      </c>
      <c r="C76" s="136"/>
      <c r="D76" s="144" t="s">
        <v>492</v>
      </c>
      <c r="E76" s="175">
        <f t="shared" si="0"/>
        <v>5228300</v>
      </c>
      <c r="F76" s="164">
        <v>5228300</v>
      </c>
      <c r="G76" s="177"/>
      <c r="H76" s="185">
        <f t="shared" si="1"/>
        <v>3998000</v>
      </c>
      <c r="I76" s="186">
        <v>3998000</v>
      </c>
      <c r="J76" s="186"/>
      <c r="K76" s="186">
        <v>3998000</v>
      </c>
      <c r="L76" s="163">
        <f t="shared" si="2"/>
        <v>3998000</v>
      </c>
      <c r="M76" s="204">
        <v>3998000</v>
      </c>
      <c r="N76" s="164"/>
      <c r="O76" s="165"/>
      <c r="P76" s="160">
        <f t="shared" si="3"/>
        <v>0</v>
      </c>
      <c r="Q76" s="165"/>
      <c r="R76" s="166"/>
      <c r="S76" s="166"/>
      <c r="T76" s="204">
        <v>3998000</v>
      </c>
      <c r="U76" s="166"/>
      <c r="V76" s="166"/>
      <c r="W76" s="167"/>
      <c r="X76" s="204">
        <v>3998000</v>
      </c>
      <c r="Y76" s="167"/>
      <c r="Z76" s="187"/>
    </row>
    <row r="77" spans="1:26" s="103" customFormat="1" ht="32.25" customHeight="1">
      <c r="A77" s="135" t="s">
        <v>514</v>
      </c>
      <c r="B77" s="135" t="s">
        <v>483</v>
      </c>
      <c r="C77" s="136"/>
      <c r="D77" s="144" t="s">
        <v>493</v>
      </c>
      <c r="E77" s="175">
        <f aca="true" t="shared" si="4" ref="E77:E97">F77+G77</f>
        <v>3430000</v>
      </c>
      <c r="F77" s="164">
        <v>3430000</v>
      </c>
      <c r="G77" s="177"/>
      <c r="H77" s="185">
        <f aca="true" t="shared" si="5" ref="H77:H97">I77+J77</f>
        <v>2100000</v>
      </c>
      <c r="I77" s="186">
        <v>2100000</v>
      </c>
      <c r="J77" s="186"/>
      <c r="K77" s="186"/>
      <c r="L77" s="163">
        <f aca="true" t="shared" si="6" ref="L77:L97">M77+N77</f>
        <v>0</v>
      </c>
      <c r="M77" s="204">
        <v>0</v>
      </c>
      <c r="N77" s="164"/>
      <c r="O77" s="165"/>
      <c r="P77" s="160">
        <f aca="true" t="shared" si="7" ref="P77:P97">M77-K77</f>
        <v>0</v>
      </c>
      <c r="Q77" s="165"/>
      <c r="R77" s="166"/>
      <c r="S77" s="166"/>
      <c r="T77" s="204">
        <v>0</v>
      </c>
      <c r="U77" s="166"/>
      <c r="V77" s="166"/>
      <c r="W77" s="167"/>
      <c r="X77" s="204">
        <v>0</v>
      </c>
      <c r="Y77" s="167"/>
      <c r="Z77" s="187"/>
    </row>
    <row r="78" spans="1:26" s="130" customFormat="1" ht="27" customHeight="1">
      <c r="A78" s="135" t="s">
        <v>115</v>
      </c>
      <c r="B78" s="139" t="s">
        <v>116</v>
      </c>
      <c r="C78" s="140" t="s">
        <v>117</v>
      </c>
      <c r="D78" s="144"/>
      <c r="E78" s="175">
        <f t="shared" si="4"/>
        <v>340363444</v>
      </c>
      <c r="F78" s="163">
        <f>F79+F89</f>
        <v>340363444</v>
      </c>
      <c r="G78" s="175"/>
      <c r="H78" s="185">
        <f t="shared" si="5"/>
        <v>395593070</v>
      </c>
      <c r="I78" s="185">
        <f>I79+I89</f>
        <v>395593070</v>
      </c>
      <c r="J78" s="185">
        <f>J79+J80+J82+J83+J84+J85+J86+J87+J88+J89</f>
        <v>0</v>
      </c>
      <c r="K78" s="203">
        <f>K79+K89</f>
        <v>154630500</v>
      </c>
      <c r="L78" s="163">
        <f t="shared" si="6"/>
        <v>163750000</v>
      </c>
      <c r="M78" s="203">
        <f>M79+M89</f>
        <v>163750000</v>
      </c>
      <c r="N78" s="163"/>
      <c r="O78" s="168"/>
      <c r="P78" s="160">
        <f t="shared" si="7"/>
        <v>9119500</v>
      </c>
      <c r="Q78" s="168"/>
      <c r="R78" s="169"/>
      <c r="S78" s="169"/>
      <c r="T78" s="203">
        <f>T79+T89</f>
        <v>167250000</v>
      </c>
      <c r="U78" s="169"/>
      <c r="V78" s="169"/>
      <c r="W78" s="170"/>
      <c r="X78" s="203">
        <f>X79+X89</f>
        <v>171650000</v>
      </c>
      <c r="Y78" s="170"/>
      <c r="Z78" s="188"/>
    </row>
    <row r="79" spans="1:26" s="103" customFormat="1" ht="13.5" customHeight="1">
      <c r="A79" s="135" t="s">
        <v>118</v>
      </c>
      <c r="B79" s="158" t="s">
        <v>119</v>
      </c>
      <c r="C79" s="136" t="s">
        <v>10</v>
      </c>
      <c r="D79" s="144"/>
      <c r="E79" s="175">
        <f t="shared" si="4"/>
        <v>232252189</v>
      </c>
      <c r="F79" s="164">
        <v>232252189</v>
      </c>
      <c r="G79" s="177"/>
      <c r="H79" s="185">
        <f t="shared" si="5"/>
        <v>345593070</v>
      </c>
      <c r="I79" s="186">
        <f>I80+I81+I82+I83+I84+I85+I86+I87+I88</f>
        <v>345593070</v>
      </c>
      <c r="J79" s="186"/>
      <c r="K79" s="207">
        <f>K80+K81+K82+K83+K84+K85+K86+K87+K88</f>
        <v>154630500</v>
      </c>
      <c r="L79" s="163">
        <f t="shared" si="6"/>
        <v>163750000</v>
      </c>
      <c r="M79" s="207">
        <f>M80+M81+M82+M83+M84+M85+M86+M87+M88</f>
        <v>163750000</v>
      </c>
      <c r="N79" s="164"/>
      <c r="O79" s="165"/>
      <c r="P79" s="160">
        <f t="shared" si="7"/>
        <v>9119500</v>
      </c>
      <c r="Q79" s="165"/>
      <c r="R79" s="166"/>
      <c r="S79" s="166"/>
      <c r="T79" s="207">
        <f>T80+T81+T82+T83+T84+T85+T86+T87+T88</f>
        <v>167250000</v>
      </c>
      <c r="U79" s="166"/>
      <c r="V79" s="166"/>
      <c r="W79" s="167"/>
      <c r="X79" s="207">
        <f>X80+X81+X82+X83+X84+X85+X86+X87+X88</f>
        <v>171650000</v>
      </c>
      <c r="Y79" s="167"/>
      <c r="Z79" s="187"/>
    </row>
    <row r="80" spans="1:26" s="103" customFormat="1" ht="31.5" customHeight="1" hidden="1">
      <c r="A80" s="135" t="s">
        <v>515</v>
      </c>
      <c r="B80" s="135" t="s">
        <v>121</v>
      </c>
      <c r="C80" s="136" t="s">
        <v>10</v>
      </c>
      <c r="D80" s="144" t="s">
        <v>489</v>
      </c>
      <c r="E80" s="175">
        <f t="shared" si="4"/>
        <v>0</v>
      </c>
      <c r="F80" s="164">
        <v>0</v>
      </c>
      <c r="G80" s="177"/>
      <c r="H80" s="185">
        <f t="shared" si="5"/>
        <v>5050000</v>
      </c>
      <c r="I80" s="186">
        <v>5050000</v>
      </c>
      <c r="J80" s="186"/>
      <c r="K80" s="186"/>
      <c r="L80" s="163">
        <f t="shared" si="6"/>
        <v>0</v>
      </c>
      <c r="M80" s="204"/>
      <c r="N80" s="164"/>
      <c r="O80" s="165"/>
      <c r="P80" s="160">
        <f t="shared" si="7"/>
        <v>0</v>
      </c>
      <c r="Q80" s="165"/>
      <c r="R80" s="166"/>
      <c r="S80" s="166"/>
      <c r="T80" s="204"/>
      <c r="U80" s="166"/>
      <c r="V80" s="166"/>
      <c r="W80" s="167"/>
      <c r="X80" s="204"/>
      <c r="Y80" s="167"/>
      <c r="Z80" s="187"/>
    </row>
    <row r="81" spans="1:26" s="103" customFormat="1" ht="58.5" customHeight="1">
      <c r="A81" s="135" t="s">
        <v>516</v>
      </c>
      <c r="B81" s="135" t="s">
        <v>122</v>
      </c>
      <c r="C81" s="136" t="s">
        <v>10</v>
      </c>
      <c r="D81" s="144" t="s">
        <v>489</v>
      </c>
      <c r="E81" s="175">
        <f t="shared" si="4"/>
        <v>3791500</v>
      </c>
      <c r="F81" s="164">
        <v>3791500</v>
      </c>
      <c r="G81" s="177"/>
      <c r="H81" s="185">
        <f t="shared" si="5"/>
        <v>5000000</v>
      </c>
      <c r="I81" s="186">
        <v>5000000</v>
      </c>
      <c r="J81" s="186"/>
      <c r="K81" s="186">
        <v>100000</v>
      </c>
      <c r="L81" s="163">
        <f t="shared" si="6"/>
        <v>400000</v>
      </c>
      <c r="M81" s="204">
        <v>400000</v>
      </c>
      <c r="N81" s="164"/>
      <c r="O81" s="165"/>
      <c r="P81" s="160">
        <f t="shared" si="7"/>
        <v>300000</v>
      </c>
      <c r="Q81" s="165"/>
      <c r="R81" s="166"/>
      <c r="S81" s="166"/>
      <c r="T81" s="204">
        <v>400000</v>
      </c>
      <c r="U81" s="166"/>
      <c r="V81" s="166"/>
      <c r="W81" s="167"/>
      <c r="X81" s="204">
        <v>400000</v>
      </c>
      <c r="Y81" s="167"/>
      <c r="Z81" s="187"/>
    </row>
    <row r="82" spans="1:26" s="103" customFormat="1" ht="24.75" customHeight="1">
      <c r="A82" s="135" t="s">
        <v>124</v>
      </c>
      <c r="B82" s="135" t="s">
        <v>125</v>
      </c>
      <c r="C82" s="136" t="s">
        <v>10</v>
      </c>
      <c r="D82" s="144" t="s">
        <v>489</v>
      </c>
      <c r="E82" s="175">
        <f t="shared" si="4"/>
        <v>4055750</v>
      </c>
      <c r="F82" s="164">
        <v>4055750</v>
      </c>
      <c r="G82" s="177"/>
      <c r="H82" s="185">
        <f t="shared" si="5"/>
        <v>13000000</v>
      </c>
      <c r="I82" s="186">
        <v>13000000</v>
      </c>
      <c r="J82" s="186"/>
      <c r="K82" s="186">
        <v>604500</v>
      </c>
      <c r="L82" s="163">
        <f t="shared" si="6"/>
        <v>650000</v>
      </c>
      <c r="M82" s="204">
        <v>650000</v>
      </c>
      <c r="N82" s="164"/>
      <c r="O82" s="165"/>
      <c r="P82" s="160">
        <f t="shared" si="7"/>
        <v>45500</v>
      </c>
      <c r="Q82" s="165"/>
      <c r="R82" s="166"/>
      <c r="S82" s="166"/>
      <c r="T82" s="204">
        <v>650000</v>
      </c>
      <c r="U82" s="166"/>
      <c r="V82" s="166"/>
      <c r="W82" s="167"/>
      <c r="X82" s="204">
        <v>650000</v>
      </c>
      <c r="Y82" s="167"/>
      <c r="Z82" s="187"/>
    </row>
    <row r="83" spans="1:27" s="103" customFormat="1" ht="18" customHeight="1">
      <c r="A83" s="135" t="s">
        <v>126</v>
      </c>
      <c r="B83" s="135" t="s">
        <v>127</v>
      </c>
      <c r="C83" s="136" t="s">
        <v>10</v>
      </c>
      <c r="D83" s="144" t="s">
        <v>488</v>
      </c>
      <c r="E83" s="175">
        <f t="shared" si="4"/>
        <v>104534649</v>
      </c>
      <c r="F83" s="164">
        <v>104534649</v>
      </c>
      <c r="G83" s="177"/>
      <c r="H83" s="185">
        <f t="shared" si="5"/>
        <v>160255000</v>
      </c>
      <c r="I83" s="186">
        <v>160255000</v>
      </c>
      <c r="J83" s="186"/>
      <c r="K83" s="186">
        <v>55226000</v>
      </c>
      <c r="L83" s="163">
        <f t="shared" si="6"/>
        <v>57000000</v>
      </c>
      <c r="M83" s="204">
        <v>57000000</v>
      </c>
      <c r="N83" s="164"/>
      <c r="O83" s="165"/>
      <c r="P83" s="160">
        <f t="shared" si="7"/>
        <v>1774000</v>
      </c>
      <c r="Q83" s="165"/>
      <c r="R83" s="166"/>
      <c r="S83" s="166"/>
      <c r="T83" s="204">
        <v>58000000</v>
      </c>
      <c r="U83" s="204">
        <f>N83*3/100+N83</f>
        <v>0</v>
      </c>
      <c r="V83" s="204"/>
      <c r="W83" s="204">
        <f>O83*3/100+O83</f>
        <v>0</v>
      </c>
      <c r="X83" s="204">
        <v>59000000</v>
      </c>
      <c r="Y83" s="167"/>
      <c r="Z83" s="187"/>
      <c r="AA83" s="214"/>
    </row>
    <row r="84" spans="1:26" s="103" customFormat="1" ht="21.75" customHeight="1">
      <c r="A84" s="135" t="s">
        <v>128</v>
      </c>
      <c r="B84" s="135" t="s">
        <v>129</v>
      </c>
      <c r="C84" s="136" t="s">
        <v>10</v>
      </c>
      <c r="D84" s="144" t="s">
        <v>494</v>
      </c>
      <c r="E84" s="175">
        <f t="shared" si="4"/>
        <v>104895230</v>
      </c>
      <c r="F84" s="164">
        <v>104895230</v>
      </c>
      <c r="G84" s="177"/>
      <c r="H84" s="185">
        <f t="shared" si="5"/>
        <v>158748300</v>
      </c>
      <c r="I84" s="186">
        <v>158748300</v>
      </c>
      <c r="J84" s="186"/>
      <c r="K84" s="186">
        <v>65800000</v>
      </c>
      <c r="L84" s="163">
        <f t="shared" si="6"/>
        <v>70000000</v>
      </c>
      <c r="M84" s="204">
        <v>70000000</v>
      </c>
      <c r="N84" s="164"/>
      <c r="O84" s="165"/>
      <c r="P84" s="160">
        <f t="shared" si="7"/>
        <v>4200000</v>
      </c>
      <c r="Q84" s="165"/>
      <c r="R84" s="166"/>
      <c r="S84" s="166"/>
      <c r="T84" s="204">
        <v>71000000</v>
      </c>
      <c r="U84" s="166"/>
      <c r="V84" s="166"/>
      <c r="W84" s="167"/>
      <c r="X84" s="204">
        <v>73000000</v>
      </c>
      <c r="Y84" s="167"/>
      <c r="Z84" s="187"/>
    </row>
    <row r="85" spans="1:26" s="103" customFormat="1" ht="20.25" customHeight="1">
      <c r="A85" s="135" t="s">
        <v>130</v>
      </c>
      <c r="B85" s="135" t="s">
        <v>131</v>
      </c>
      <c r="C85" s="136" t="s">
        <v>10</v>
      </c>
      <c r="D85" s="144" t="s">
        <v>494</v>
      </c>
      <c r="E85" s="175">
        <f t="shared" si="4"/>
        <v>14095850</v>
      </c>
      <c r="F85" s="164">
        <v>14095850</v>
      </c>
      <c r="G85" s="177"/>
      <c r="H85" s="185">
        <f t="shared" si="5"/>
        <v>0</v>
      </c>
      <c r="I85" s="186"/>
      <c r="J85" s="186"/>
      <c r="K85" s="186">
        <v>13700000</v>
      </c>
      <c r="L85" s="163">
        <f t="shared" si="6"/>
        <v>14700000</v>
      </c>
      <c r="M85" s="204">
        <v>14700000</v>
      </c>
      <c r="N85" s="164"/>
      <c r="O85" s="165"/>
      <c r="P85" s="160">
        <f t="shared" si="7"/>
        <v>1000000</v>
      </c>
      <c r="Q85" s="165"/>
      <c r="R85" s="166"/>
      <c r="S85" s="166"/>
      <c r="T85" s="204">
        <v>15000000</v>
      </c>
      <c r="U85" s="166"/>
      <c r="V85" s="166"/>
      <c r="W85" s="167"/>
      <c r="X85" s="204">
        <v>15200000</v>
      </c>
      <c r="Y85" s="167"/>
      <c r="Z85" s="187"/>
    </row>
    <row r="86" spans="1:26" s="103" customFormat="1" ht="22.5" customHeight="1" hidden="1">
      <c r="A86" s="135" t="s">
        <v>132</v>
      </c>
      <c r="B86" s="135" t="s">
        <v>484</v>
      </c>
      <c r="C86" s="136" t="s">
        <v>10</v>
      </c>
      <c r="D86" s="144" t="s">
        <v>489</v>
      </c>
      <c r="E86" s="175">
        <f t="shared" si="4"/>
        <v>5000</v>
      </c>
      <c r="F86" s="164">
        <v>5000</v>
      </c>
      <c r="G86" s="177"/>
      <c r="H86" s="185">
        <f t="shared" si="5"/>
        <v>0</v>
      </c>
      <c r="I86" s="186"/>
      <c r="J86" s="186"/>
      <c r="K86" s="186"/>
      <c r="L86" s="163">
        <f t="shared" si="6"/>
        <v>0</v>
      </c>
      <c r="M86" s="204"/>
      <c r="N86" s="164"/>
      <c r="O86" s="165"/>
      <c r="P86" s="160">
        <f t="shared" si="7"/>
        <v>0</v>
      </c>
      <c r="Q86" s="165"/>
      <c r="R86" s="166"/>
      <c r="S86" s="166"/>
      <c r="T86" s="204"/>
      <c r="U86" s="166"/>
      <c r="V86" s="166"/>
      <c r="W86" s="167"/>
      <c r="X86" s="204"/>
      <c r="Y86" s="167"/>
      <c r="Z86" s="187"/>
    </row>
    <row r="87" spans="1:26" s="103" customFormat="1" ht="24" customHeight="1">
      <c r="A87" s="135" t="s">
        <v>133</v>
      </c>
      <c r="B87" s="135" t="s">
        <v>134</v>
      </c>
      <c r="C87" s="136" t="s">
        <v>10</v>
      </c>
      <c r="D87" s="144" t="s">
        <v>489</v>
      </c>
      <c r="E87" s="175">
        <f t="shared" si="4"/>
        <v>361210</v>
      </c>
      <c r="F87" s="164">
        <v>361210</v>
      </c>
      <c r="G87" s="177"/>
      <c r="H87" s="185">
        <f t="shared" si="5"/>
        <v>1320000</v>
      </c>
      <c r="I87" s="186">
        <v>1320000</v>
      </c>
      <c r="J87" s="186"/>
      <c r="K87" s="186"/>
      <c r="L87" s="163">
        <f t="shared" si="6"/>
        <v>0</v>
      </c>
      <c r="M87" s="204">
        <v>0</v>
      </c>
      <c r="N87" s="164"/>
      <c r="O87" s="165"/>
      <c r="P87" s="160">
        <f t="shared" si="7"/>
        <v>0</v>
      </c>
      <c r="Q87" s="165"/>
      <c r="R87" s="166"/>
      <c r="S87" s="166"/>
      <c r="T87" s="204">
        <v>0</v>
      </c>
      <c r="U87" s="166"/>
      <c r="V87" s="166"/>
      <c r="W87" s="167"/>
      <c r="X87" s="204">
        <v>0</v>
      </c>
      <c r="Y87" s="167"/>
      <c r="Z87" s="187"/>
    </row>
    <row r="88" spans="1:26" s="103" customFormat="1" ht="24" customHeight="1">
      <c r="A88" s="135" t="s">
        <v>135</v>
      </c>
      <c r="B88" s="266" t="s">
        <v>559</v>
      </c>
      <c r="C88" s="136" t="s">
        <v>10</v>
      </c>
      <c r="D88" s="144" t="s">
        <v>488</v>
      </c>
      <c r="E88" s="175">
        <f t="shared" si="4"/>
        <v>513000</v>
      </c>
      <c r="F88" s="164">
        <v>513000</v>
      </c>
      <c r="G88" s="177"/>
      <c r="H88" s="185">
        <f t="shared" si="5"/>
        <v>2219770</v>
      </c>
      <c r="I88" s="186">
        <v>2219770</v>
      </c>
      <c r="J88" s="186"/>
      <c r="K88" s="186">
        <v>19200000</v>
      </c>
      <c r="L88" s="163">
        <f t="shared" si="6"/>
        <v>21000000</v>
      </c>
      <c r="M88" s="204">
        <v>21000000</v>
      </c>
      <c r="N88" s="164"/>
      <c r="O88" s="165"/>
      <c r="P88" s="160">
        <f t="shared" si="7"/>
        <v>1800000</v>
      </c>
      <c r="Q88" s="165"/>
      <c r="R88" s="166"/>
      <c r="S88" s="166"/>
      <c r="T88" s="204">
        <v>22200000</v>
      </c>
      <c r="U88" s="166"/>
      <c r="V88" s="166"/>
      <c r="W88" s="167"/>
      <c r="X88" s="204">
        <v>23400000</v>
      </c>
      <c r="Y88" s="167"/>
      <c r="Z88" s="187"/>
    </row>
    <row r="89" spans="1:26" s="103" customFormat="1" ht="29.25" customHeight="1">
      <c r="A89" s="135" t="s">
        <v>136</v>
      </c>
      <c r="B89" s="135" t="s">
        <v>137</v>
      </c>
      <c r="C89" s="136" t="s">
        <v>10</v>
      </c>
      <c r="D89" s="144" t="s">
        <v>489</v>
      </c>
      <c r="E89" s="175">
        <f t="shared" si="4"/>
        <v>108111255</v>
      </c>
      <c r="F89" s="164">
        <v>108111255</v>
      </c>
      <c r="G89" s="177"/>
      <c r="H89" s="185">
        <f t="shared" si="5"/>
        <v>50000000</v>
      </c>
      <c r="I89" s="186">
        <v>50000000</v>
      </c>
      <c r="J89" s="186"/>
      <c r="K89" s="186"/>
      <c r="L89" s="163">
        <f t="shared" si="6"/>
        <v>0</v>
      </c>
      <c r="M89" s="207">
        <v>0</v>
      </c>
      <c r="N89" s="164">
        <v>0</v>
      </c>
      <c r="O89" s="165"/>
      <c r="P89" s="160">
        <f t="shared" si="7"/>
        <v>0</v>
      </c>
      <c r="Q89" s="165"/>
      <c r="R89" s="166"/>
      <c r="S89" s="166"/>
      <c r="T89" s="207">
        <v>0</v>
      </c>
      <c r="U89" s="166"/>
      <c r="V89" s="166"/>
      <c r="W89" s="167"/>
      <c r="X89" s="207">
        <v>0</v>
      </c>
      <c r="Y89" s="167"/>
      <c r="Z89" s="187"/>
    </row>
    <row r="90" spans="1:26" s="130" customFormat="1" ht="48.75" customHeight="1">
      <c r="A90" s="135" t="s">
        <v>138</v>
      </c>
      <c r="B90" s="139" t="s">
        <v>154</v>
      </c>
      <c r="C90" s="140" t="s">
        <v>139</v>
      </c>
      <c r="D90" s="144"/>
      <c r="E90" s="175">
        <f t="shared" si="4"/>
        <v>3779072</v>
      </c>
      <c r="F90" s="163">
        <f>F91+F92</f>
        <v>3779072</v>
      </c>
      <c r="G90" s="175"/>
      <c r="H90" s="185">
        <f t="shared" si="5"/>
        <v>12000000</v>
      </c>
      <c r="I90" s="185">
        <f>I91+I92</f>
        <v>12000000</v>
      </c>
      <c r="J90" s="185">
        <f>J91+J92</f>
        <v>0</v>
      </c>
      <c r="K90" s="185">
        <v>2000000</v>
      </c>
      <c r="L90" s="163">
        <f t="shared" si="6"/>
        <v>2000000</v>
      </c>
      <c r="M90" s="203">
        <f>M91</f>
        <v>2000000</v>
      </c>
      <c r="N90" s="163"/>
      <c r="O90" s="168"/>
      <c r="P90" s="160">
        <f t="shared" si="7"/>
        <v>0</v>
      </c>
      <c r="Q90" s="168"/>
      <c r="R90" s="169"/>
      <c r="S90" s="169"/>
      <c r="T90" s="203">
        <f>T91</f>
        <v>2000000</v>
      </c>
      <c r="U90" s="169"/>
      <c r="V90" s="169"/>
      <c r="W90" s="170"/>
      <c r="X90" s="203">
        <f>X91</f>
        <v>2000000</v>
      </c>
      <c r="Y90" s="170"/>
      <c r="Z90" s="188"/>
    </row>
    <row r="91" spans="1:26" s="103" customFormat="1" ht="23.25" customHeight="1">
      <c r="A91" s="135" t="s">
        <v>140</v>
      </c>
      <c r="B91" s="135" t="s">
        <v>141</v>
      </c>
      <c r="C91" s="136" t="s">
        <v>10</v>
      </c>
      <c r="D91" s="144" t="s">
        <v>495</v>
      </c>
      <c r="E91" s="175">
        <f t="shared" si="4"/>
        <v>3460730</v>
      </c>
      <c r="F91" s="164">
        <v>3460730</v>
      </c>
      <c r="G91" s="177"/>
      <c r="H91" s="185">
        <f t="shared" si="5"/>
        <v>12000000</v>
      </c>
      <c r="I91" s="186">
        <v>12000000</v>
      </c>
      <c r="J91" s="186"/>
      <c r="K91" s="186">
        <v>2000000</v>
      </c>
      <c r="L91" s="163">
        <f t="shared" si="6"/>
        <v>2000000</v>
      </c>
      <c r="M91" s="204">
        <v>2000000</v>
      </c>
      <c r="N91" s="164"/>
      <c r="O91" s="165"/>
      <c r="P91" s="160">
        <f t="shared" si="7"/>
        <v>0</v>
      </c>
      <c r="Q91" s="165"/>
      <c r="R91" s="166"/>
      <c r="S91" s="166"/>
      <c r="T91" s="204">
        <v>2000000</v>
      </c>
      <c r="U91" s="166"/>
      <c r="V91" s="166"/>
      <c r="W91" s="167"/>
      <c r="X91" s="204">
        <v>2000000</v>
      </c>
      <c r="Y91" s="167"/>
      <c r="Z91" s="187"/>
    </row>
    <row r="92" spans="1:26" s="103" customFormat="1" ht="22.5" customHeight="1">
      <c r="A92" s="135" t="s">
        <v>142</v>
      </c>
      <c r="B92" s="135" t="s">
        <v>143</v>
      </c>
      <c r="C92" s="136" t="s">
        <v>10</v>
      </c>
      <c r="D92" s="144" t="s">
        <v>495</v>
      </c>
      <c r="E92" s="137">
        <f t="shared" si="4"/>
        <v>318342</v>
      </c>
      <c r="F92" s="164">
        <v>318342</v>
      </c>
      <c r="G92" s="177"/>
      <c r="H92" s="185">
        <f t="shared" si="5"/>
        <v>0</v>
      </c>
      <c r="I92" s="186"/>
      <c r="J92" s="186"/>
      <c r="K92" s="186"/>
      <c r="L92" s="175">
        <f t="shared" si="6"/>
        <v>0</v>
      </c>
      <c r="M92" s="199"/>
      <c r="N92" s="177"/>
      <c r="O92" s="165"/>
      <c r="P92" s="160">
        <f t="shared" si="7"/>
        <v>0</v>
      </c>
      <c r="Q92" s="165"/>
      <c r="R92" s="166"/>
      <c r="S92" s="166"/>
      <c r="T92" s="166"/>
      <c r="U92" s="166"/>
      <c r="V92" s="166"/>
      <c r="W92" s="167"/>
      <c r="X92" s="167"/>
      <c r="Y92" s="167"/>
      <c r="Z92" s="187"/>
    </row>
    <row r="93" spans="1:26" s="130" customFormat="1" ht="18" customHeight="1">
      <c r="A93" s="135" t="s">
        <v>144</v>
      </c>
      <c r="B93" s="139" t="s">
        <v>145</v>
      </c>
      <c r="C93" s="140" t="s">
        <v>146</v>
      </c>
      <c r="D93" s="144"/>
      <c r="E93" s="137">
        <f t="shared" si="4"/>
        <v>286423774</v>
      </c>
      <c r="F93" s="163">
        <f>F95+F96+F97</f>
        <v>35912427</v>
      </c>
      <c r="G93" s="175">
        <f>G95+G96+G97</f>
        <v>250511347</v>
      </c>
      <c r="H93" s="185">
        <f t="shared" si="5"/>
        <v>400000000</v>
      </c>
      <c r="I93" s="185">
        <f>I95+I96+I97</f>
        <v>0</v>
      </c>
      <c r="J93" s="185">
        <f>J95+J96+J97</f>
        <v>400000000</v>
      </c>
      <c r="K93" s="200">
        <v>2100000</v>
      </c>
      <c r="L93" s="175">
        <f t="shared" si="6"/>
        <v>1152500000</v>
      </c>
      <c r="M93" s="200">
        <f>M95+M96+M97</f>
        <v>2500000</v>
      </c>
      <c r="N93" s="175">
        <f>N95+N96+N97</f>
        <v>1150000000</v>
      </c>
      <c r="O93" s="168"/>
      <c r="P93" s="160">
        <f t="shared" si="7"/>
        <v>400000</v>
      </c>
      <c r="Q93" s="168">
        <f>Q95+Q96+Q97</f>
        <v>0</v>
      </c>
      <c r="R93" s="169"/>
      <c r="S93" s="169">
        <f>T93+V93</f>
        <v>1102500000</v>
      </c>
      <c r="T93" s="169">
        <v>2500000</v>
      </c>
      <c r="U93" s="169"/>
      <c r="V93" s="175">
        <f>V95+V96+V97</f>
        <v>1100000000</v>
      </c>
      <c r="W93" s="170">
        <f>X93+Y93</f>
        <v>1102500000</v>
      </c>
      <c r="X93" s="170">
        <v>2500000</v>
      </c>
      <c r="Y93" s="175">
        <f>Y95+Y96+Y97</f>
        <v>1100000000</v>
      </c>
      <c r="Z93" s="188"/>
    </row>
    <row r="94" spans="1:26" s="103" customFormat="1" ht="25.5" customHeight="1">
      <c r="A94" s="135"/>
      <c r="B94" s="135" t="s">
        <v>5</v>
      </c>
      <c r="C94" s="136"/>
      <c r="D94" s="144"/>
      <c r="E94" s="137">
        <f t="shared" si="4"/>
        <v>0</v>
      </c>
      <c r="F94" s="164"/>
      <c r="G94" s="177"/>
      <c r="H94" s="185">
        <f t="shared" si="5"/>
        <v>0</v>
      </c>
      <c r="I94" s="186"/>
      <c r="J94" s="186"/>
      <c r="K94" s="186"/>
      <c r="L94" s="175">
        <f t="shared" si="6"/>
        <v>0</v>
      </c>
      <c r="M94" s="199"/>
      <c r="N94" s="177"/>
      <c r="O94" s="165"/>
      <c r="P94" s="160">
        <f t="shared" si="7"/>
        <v>0</v>
      </c>
      <c r="Q94" s="165"/>
      <c r="R94" s="166"/>
      <c r="S94" s="166"/>
      <c r="T94" s="166"/>
      <c r="U94" s="166"/>
      <c r="V94" s="166"/>
      <c r="W94" s="167"/>
      <c r="X94" s="167"/>
      <c r="Y94" s="167"/>
      <c r="Z94" s="187"/>
    </row>
    <row r="95" spans="1:26" s="103" customFormat="1" ht="23.25" customHeight="1">
      <c r="A95" s="135" t="s">
        <v>147</v>
      </c>
      <c r="B95" s="135" t="s">
        <v>485</v>
      </c>
      <c r="C95" s="136" t="s">
        <v>10</v>
      </c>
      <c r="D95" s="144" t="s">
        <v>495</v>
      </c>
      <c r="E95" s="137">
        <f t="shared" si="4"/>
        <v>103170</v>
      </c>
      <c r="F95" s="164"/>
      <c r="G95" s="177">
        <v>103170</v>
      </c>
      <c r="H95" s="185">
        <f t="shared" si="5"/>
        <v>0</v>
      </c>
      <c r="I95" s="186"/>
      <c r="J95" s="186"/>
      <c r="K95" s="186"/>
      <c r="L95" s="175">
        <f t="shared" si="6"/>
        <v>0</v>
      </c>
      <c r="M95" s="199"/>
      <c r="N95" s="177"/>
      <c r="O95" s="165"/>
      <c r="P95" s="160">
        <f t="shared" si="7"/>
        <v>0</v>
      </c>
      <c r="Q95" s="165"/>
      <c r="R95" s="166"/>
      <c r="S95" s="166"/>
      <c r="T95" s="166"/>
      <c r="U95" s="166"/>
      <c r="V95" s="166"/>
      <c r="W95" s="167"/>
      <c r="X95" s="167"/>
      <c r="Y95" s="167"/>
      <c r="Z95" s="187"/>
    </row>
    <row r="96" spans="1:26" s="103" customFormat="1" ht="27.75" customHeight="1">
      <c r="A96" s="135" t="s">
        <v>148</v>
      </c>
      <c r="B96" s="135" t="s">
        <v>149</v>
      </c>
      <c r="C96" s="136" t="s">
        <v>10</v>
      </c>
      <c r="D96" s="144" t="s">
        <v>491</v>
      </c>
      <c r="E96" s="137">
        <f t="shared" si="4"/>
        <v>250408177</v>
      </c>
      <c r="F96" s="164"/>
      <c r="G96" s="177">
        <v>250408177</v>
      </c>
      <c r="H96" s="185">
        <f t="shared" si="5"/>
        <v>400000000</v>
      </c>
      <c r="I96" s="186"/>
      <c r="J96" s="186">
        <v>400000000</v>
      </c>
      <c r="K96" s="186"/>
      <c r="L96" s="175">
        <f t="shared" si="6"/>
        <v>0</v>
      </c>
      <c r="M96" s="199"/>
      <c r="N96" s="177"/>
      <c r="O96" s="165"/>
      <c r="P96" s="160">
        <f t="shared" si="7"/>
        <v>0</v>
      </c>
      <c r="Q96" s="165"/>
      <c r="R96" s="166"/>
      <c r="S96" s="166"/>
      <c r="T96" s="166"/>
      <c r="U96" s="166"/>
      <c r="V96" s="166"/>
      <c r="W96" s="167"/>
      <c r="X96" s="167"/>
      <c r="Y96" s="167"/>
      <c r="Z96" s="187"/>
    </row>
    <row r="97" spans="1:26" s="103" customFormat="1" ht="33.75" customHeight="1" thickBot="1">
      <c r="A97" s="135" t="s">
        <v>150</v>
      </c>
      <c r="B97" s="135" t="s">
        <v>151</v>
      </c>
      <c r="C97" s="136" t="s">
        <v>10</v>
      </c>
      <c r="D97" s="144"/>
      <c r="E97" s="137">
        <f t="shared" si="4"/>
        <v>35912427</v>
      </c>
      <c r="F97" s="164">
        <v>35912427</v>
      </c>
      <c r="G97" s="177"/>
      <c r="H97" s="185">
        <f t="shared" si="5"/>
        <v>0</v>
      </c>
      <c r="I97" s="186"/>
      <c r="J97" s="186"/>
      <c r="K97" s="186">
        <v>2100000</v>
      </c>
      <c r="L97" s="175">
        <f t="shared" si="6"/>
        <v>1152500000</v>
      </c>
      <c r="M97" s="199">
        <v>2500000</v>
      </c>
      <c r="N97" s="177">
        <v>1150000000</v>
      </c>
      <c r="O97" s="165"/>
      <c r="P97" s="160">
        <f t="shared" si="7"/>
        <v>400000</v>
      </c>
      <c r="Q97" s="165"/>
      <c r="R97" s="166"/>
      <c r="S97" s="166"/>
      <c r="T97" s="166">
        <v>2500000</v>
      </c>
      <c r="U97" s="166"/>
      <c r="V97" s="166">
        <v>1100000000</v>
      </c>
      <c r="W97" s="166"/>
      <c r="X97" s="167">
        <v>2500000</v>
      </c>
      <c r="Y97" s="167">
        <v>1100000000</v>
      </c>
      <c r="Z97" s="193"/>
    </row>
    <row r="98" ht="17.25" customHeight="1">
      <c r="M98" s="201"/>
    </row>
    <row r="99" ht="12">
      <c r="M99" s="201"/>
    </row>
    <row r="100" ht="12">
      <c r="M100" s="201"/>
    </row>
    <row r="101" ht="12">
      <c r="M101" s="195"/>
    </row>
    <row r="102" ht="12">
      <c r="M102" s="195"/>
    </row>
    <row r="103" ht="12">
      <c r="M103" s="195"/>
    </row>
    <row r="104" ht="12">
      <c r="M104" s="195"/>
    </row>
    <row r="105" ht="12">
      <c r="M105" s="195"/>
    </row>
    <row r="106" ht="12">
      <c r="M106" s="195"/>
    </row>
    <row r="107" ht="12">
      <c r="M107" s="195"/>
    </row>
    <row r="108" ht="12">
      <c r="M108" s="195"/>
    </row>
    <row r="109" ht="12">
      <c r="M109" s="195"/>
    </row>
    <row r="110" ht="12">
      <c r="M110" s="195"/>
    </row>
    <row r="111" ht="12">
      <c r="M111" s="195"/>
    </row>
    <row r="112" ht="12">
      <c r="M112" s="195"/>
    </row>
    <row r="113" ht="12">
      <c r="M113" s="195"/>
    </row>
    <row r="114" ht="12">
      <c r="M114" s="195"/>
    </row>
    <row r="115" ht="12">
      <c r="M115" s="195"/>
    </row>
    <row r="116" ht="12">
      <c r="M116" s="195"/>
    </row>
    <row r="117" ht="12">
      <c r="M117" s="195"/>
    </row>
    <row r="118" ht="12">
      <c r="M118" s="195"/>
    </row>
    <row r="119" ht="12">
      <c r="M119" s="195"/>
    </row>
    <row r="120" ht="12">
      <c r="M120" s="195"/>
    </row>
    <row r="121" ht="12">
      <c r="M121" s="195"/>
    </row>
    <row r="122" ht="12">
      <c r="M122" s="195"/>
    </row>
    <row r="123" ht="12">
      <c r="M123" s="195"/>
    </row>
    <row r="124" ht="12">
      <c r="M124" s="195"/>
    </row>
    <row r="125" ht="12">
      <c r="M125" s="195"/>
    </row>
    <row r="126" ht="12">
      <c r="M126" s="195"/>
    </row>
    <row r="127" ht="12">
      <c r="M127" s="195"/>
    </row>
    <row r="128" ht="12">
      <c r="M128" s="195"/>
    </row>
    <row r="129" ht="12">
      <c r="M129" s="195"/>
    </row>
    <row r="130" ht="12">
      <c r="M130" s="195"/>
    </row>
    <row r="131" ht="12">
      <c r="M131" s="195"/>
    </row>
    <row r="132" ht="12">
      <c r="M132" s="195"/>
    </row>
    <row r="133" ht="12">
      <c r="M133" s="195"/>
    </row>
    <row r="134" ht="12">
      <c r="M134" s="195"/>
    </row>
    <row r="135" ht="12">
      <c r="M135" s="195"/>
    </row>
    <row r="136" ht="12">
      <c r="M136" s="195"/>
    </row>
    <row r="137" ht="12">
      <c r="M137" s="195"/>
    </row>
    <row r="138" ht="12">
      <c r="M138" s="195"/>
    </row>
    <row r="139" ht="12">
      <c r="M139" s="195"/>
    </row>
    <row r="140" ht="12">
      <c r="M140" s="195"/>
    </row>
    <row r="141" ht="12">
      <c r="M141" s="195"/>
    </row>
    <row r="142" ht="12">
      <c r="M142" s="195"/>
    </row>
    <row r="143" ht="12">
      <c r="M143" s="195"/>
    </row>
    <row r="144" ht="12">
      <c r="M144" s="195"/>
    </row>
    <row r="145" ht="12">
      <c r="M145" s="195"/>
    </row>
    <row r="146" ht="12">
      <c r="M146" s="195"/>
    </row>
    <row r="147" ht="12">
      <c r="M147" s="195"/>
    </row>
    <row r="148" ht="10.5">
      <c r="M148" s="195"/>
    </row>
    <row r="149" ht="10.5">
      <c r="M149" s="195"/>
    </row>
    <row r="150" ht="10.5">
      <c r="M150" s="195"/>
    </row>
    <row r="151" ht="10.5">
      <c r="M151" s="195"/>
    </row>
    <row r="152" ht="10.5">
      <c r="M152" s="195"/>
    </row>
    <row r="153" ht="10.5">
      <c r="M153" s="195"/>
    </row>
    <row r="154" ht="10.5">
      <c r="M154" s="195"/>
    </row>
    <row r="155" ht="10.5">
      <c r="M155" s="195"/>
    </row>
    <row r="156" ht="10.5">
      <c r="M156" s="195"/>
    </row>
    <row r="157" ht="10.5">
      <c r="M157" s="195"/>
    </row>
    <row r="158" ht="10.5">
      <c r="M158" s="195"/>
    </row>
    <row r="159" ht="10.5">
      <c r="M159" s="195"/>
    </row>
    <row r="160" ht="10.5">
      <c r="M160" s="195"/>
    </row>
    <row r="161" ht="10.5">
      <c r="M161" s="195"/>
    </row>
    <row r="162" ht="10.5">
      <c r="M162" s="195"/>
    </row>
    <row r="163" ht="10.5">
      <c r="M163" s="195"/>
    </row>
    <row r="164" ht="10.5">
      <c r="M164" s="195"/>
    </row>
    <row r="165" ht="10.5">
      <c r="M165" s="195"/>
    </row>
    <row r="166" ht="10.5">
      <c r="M166" s="195"/>
    </row>
    <row r="167" ht="10.5">
      <c r="M167" s="195"/>
    </row>
    <row r="168" ht="10.5">
      <c r="M168" s="195"/>
    </row>
    <row r="169" ht="10.5">
      <c r="M169" s="195"/>
    </row>
    <row r="170" ht="10.5">
      <c r="M170" s="195"/>
    </row>
    <row r="171" ht="10.5">
      <c r="M171" s="195"/>
    </row>
    <row r="172" ht="10.5">
      <c r="M172" s="195"/>
    </row>
    <row r="173" ht="10.5">
      <c r="M173" s="195"/>
    </row>
    <row r="174" ht="10.5">
      <c r="M174" s="195"/>
    </row>
    <row r="175" ht="10.5">
      <c r="M175" s="195"/>
    </row>
    <row r="176" ht="10.5">
      <c r="M176" s="195"/>
    </row>
    <row r="177" ht="10.5">
      <c r="M177" s="195"/>
    </row>
    <row r="178" ht="10.5">
      <c r="M178" s="195"/>
    </row>
    <row r="179" ht="10.5">
      <c r="M179" s="195"/>
    </row>
    <row r="180" ht="10.5">
      <c r="M180" s="195"/>
    </row>
    <row r="181" ht="10.5">
      <c r="M181" s="195"/>
    </row>
    <row r="182" ht="10.5">
      <c r="M182" s="195"/>
    </row>
    <row r="183" ht="10.5">
      <c r="M183" s="195"/>
    </row>
    <row r="184" ht="10.5">
      <c r="M184" s="195"/>
    </row>
    <row r="185" ht="10.5">
      <c r="M185" s="195"/>
    </row>
    <row r="186" ht="10.5">
      <c r="M186" s="195"/>
    </row>
    <row r="187" ht="10.5">
      <c r="M187" s="195"/>
    </row>
    <row r="188" ht="10.5">
      <c r="M188" s="195"/>
    </row>
    <row r="189" ht="10.5">
      <c r="M189" s="195"/>
    </row>
    <row r="190" ht="10.5">
      <c r="M190" s="195"/>
    </row>
    <row r="191" ht="10.5">
      <c r="M191" s="195"/>
    </row>
    <row r="192" ht="10.5">
      <c r="M192" s="195"/>
    </row>
    <row r="193" ht="10.5">
      <c r="M193" s="195"/>
    </row>
    <row r="194" ht="10.5">
      <c r="M194" s="195"/>
    </row>
    <row r="195" ht="10.5">
      <c r="M195" s="195"/>
    </row>
    <row r="196" ht="10.5">
      <c r="M196" s="195"/>
    </row>
    <row r="197" ht="10.5">
      <c r="M197" s="195"/>
    </row>
    <row r="198" ht="10.5">
      <c r="M198" s="195"/>
    </row>
    <row r="199" ht="10.5">
      <c r="M199" s="195"/>
    </row>
    <row r="200" ht="10.5">
      <c r="M200" s="195"/>
    </row>
    <row r="201" ht="10.5">
      <c r="M201" s="195"/>
    </row>
    <row r="202" ht="10.5">
      <c r="M202" s="195"/>
    </row>
    <row r="203" ht="10.5">
      <c r="M203" s="195"/>
    </row>
    <row r="204" ht="10.5">
      <c r="M204" s="195"/>
    </row>
    <row r="205" ht="10.5">
      <c r="M205" s="195"/>
    </row>
    <row r="206" ht="10.5">
      <c r="M206" s="195"/>
    </row>
    <row r="207" ht="10.5">
      <c r="M207" s="195"/>
    </row>
    <row r="208" ht="10.5">
      <c r="M208" s="195"/>
    </row>
    <row r="209" ht="10.5">
      <c r="M209" s="195"/>
    </row>
    <row r="210" ht="10.5">
      <c r="M210" s="195"/>
    </row>
    <row r="211" ht="10.5">
      <c r="M211" s="195"/>
    </row>
    <row r="212" ht="10.5">
      <c r="M212" s="195"/>
    </row>
    <row r="213" ht="10.5">
      <c r="M213" s="195"/>
    </row>
    <row r="214" ht="10.5">
      <c r="M214" s="195"/>
    </row>
    <row r="215" ht="10.5">
      <c r="M215" s="195"/>
    </row>
    <row r="216" ht="10.5">
      <c r="M216" s="195"/>
    </row>
    <row r="217" ht="10.5">
      <c r="M217" s="195"/>
    </row>
    <row r="218" ht="10.5">
      <c r="M218" s="195"/>
    </row>
    <row r="219" ht="10.5">
      <c r="M219" s="195"/>
    </row>
    <row r="220" ht="10.5">
      <c r="M220" s="195"/>
    </row>
    <row r="221" ht="10.5">
      <c r="M221" s="195"/>
    </row>
    <row r="222" ht="10.5">
      <c r="M222" s="195"/>
    </row>
    <row r="223" ht="10.5">
      <c r="M223" s="195"/>
    </row>
    <row r="224" ht="10.5">
      <c r="M224" s="195"/>
    </row>
    <row r="225" ht="10.5">
      <c r="M225" s="195"/>
    </row>
    <row r="226" ht="10.5">
      <c r="M226" s="195"/>
    </row>
    <row r="227" ht="10.5">
      <c r="M227" s="195"/>
    </row>
    <row r="228" ht="10.5">
      <c r="M228" s="195"/>
    </row>
    <row r="229" ht="10.5">
      <c r="M229" s="195"/>
    </row>
    <row r="230" ht="10.5">
      <c r="M230" s="195"/>
    </row>
    <row r="231" ht="10.5">
      <c r="M231" s="195"/>
    </row>
    <row r="232" ht="10.5">
      <c r="M232" s="195"/>
    </row>
    <row r="233" ht="10.5">
      <c r="M233" s="195"/>
    </row>
    <row r="234" ht="10.5">
      <c r="M234" s="195"/>
    </row>
    <row r="235" ht="10.5">
      <c r="M235" s="195"/>
    </row>
    <row r="236" ht="10.5">
      <c r="M236" s="195"/>
    </row>
    <row r="237" ht="10.5">
      <c r="M237" s="195"/>
    </row>
    <row r="238" ht="10.5">
      <c r="M238" s="195"/>
    </row>
    <row r="239" ht="10.5">
      <c r="M239" s="195"/>
    </row>
    <row r="240" ht="10.5">
      <c r="M240" s="195"/>
    </row>
    <row r="241" ht="10.5">
      <c r="M241" s="195"/>
    </row>
    <row r="242" ht="10.5">
      <c r="M242" s="195"/>
    </row>
    <row r="243" ht="10.5">
      <c r="M243" s="195"/>
    </row>
    <row r="244" ht="10.5">
      <c r="M244" s="195"/>
    </row>
    <row r="245" ht="10.5">
      <c r="M245" s="195"/>
    </row>
    <row r="246" ht="10.5">
      <c r="M246" s="195"/>
    </row>
    <row r="247" ht="10.5">
      <c r="M247" s="195"/>
    </row>
    <row r="248" ht="10.5">
      <c r="M248" s="195"/>
    </row>
    <row r="249" ht="10.5">
      <c r="M249" s="195"/>
    </row>
    <row r="250" ht="10.5">
      <c r="M250" s="195"/>
    </row>
    <row r="251" ht="10.5">
      <c r="M251" s="195"/>
    </row>
    <row r="252" ht="10.5">
      <c r="M252" s="195"/>
    </row>
    <row r="253" ht="10.5">
      <c r="M253" s="195"/>
    </row>
    <row r="254" ht="10.5">
      <c r="M254" s="195"/>
    </row>
    <row r="255" ht="10.5">
      <c r="M255" s="195"/>
    </row>
    <row r="256" ht="10.5">
      <c r="M256" s="195"/>
    </row>
    <row r="257" ht="10.5">
      <c r="M257" s="195"/>
    </row>
    <row r="258" ht="10.5">
      <c r="M258" s="195"/>
    </row>
    <row r="259" ht="10.5">
      <c r="M259" s="195"/>
    </row>
    <row r="260" ht="10.5">
      <c r="M260" s="195"/>
    </row>
    <row r="261" ht="10.5">
      <c r="M261" s="195"/>
    </row>
    <row r="262" ht="10.5">
      <c r="M262" s="195"/>
    </row>
    <row r="263" ht="10.5">
      <c r="M263" s="195"/>
    </row>
    <row r="264" ht="10.5">
      <c r="M264" s="195"/>
    </row>
    <row r="265" ht="10.5">
      <c r="M265" s="195"/>
    </row>
    <row r="266" ht="10.5">
      <c r="M266" s="195"/>
    </row>
    <row r="267" ht="10.5">
      <c r="M267" s="195"/>
    </row>
    <row r="268" ht="10.5">
      <c r="M268" s="195"/>
    </row>
    <row r="269" ht="10.5">
      <c r="M269" s="195"/>
    </row>
    <row r="270" ht="10.5">
      <c r="M270" s="195"/>
    </row>
    <row r="271" ht="10.5">
      <c r="M271" s="195"/>
    </row>
    <row r="272" ht="10.5">
      <c r="M272" s="195"/>
    </row>
    <row r="273" ht="10.5">
      <c r="M273" s="195"/>
    </row>
    <row r="274" ht="10.5">
      <c r="M274" s="195"/>
    </row>
    <row r="275" ht="10.5">
      <c r="M275" s="195"/>
    </row>
    <row r="276" ht="10.5">
      <c r="M276" s="195"/>
    </row>
    <row r="277" ht="10.5">
      <c r="M277" s="195"/>
    </row>
    <row r="278" ht="10.5">
      <c r="M278" s="195"/>
    </row>
    <row r="279" ht="10.5">
      <c r="M279" s="195"/>
    </row>
    <row r="280" ht="10.5">
      <c r="M280" s="195"/>
    </row>
    <row r="281" ht="10.5">
      <c r="M281" s="195"/>
    </row>
    <row r="282" ht="10.5">
      <c r="M282" s="195"/>
    </row>
    <row r="283" ht="10.5">
      <c r="M283" s="195"/>
    </row>
    <row r="284" ht="10.5">
      <c r="M284" s="195"/>
    </row>
    <row r="285" ht="10.5">
      <c r="M285" s="195"/>
    </row>
    <row r="286" ht="10.5">
      <c r="M286" s="195"/>
    </row>
    <row r="287" ht="10.5">
      <c r="M287" s="195"/>
    </row>
    <row r="288" ht="10.5">
      <c r="M288" s="195"/>
    </row>
    <row r="289" ht="10.5">
      <c r="M289" s="195"/>
    </row>
    <row r="290" ht="10.5">
      <c r="M290" s="195"/>
    </row>
    <row r="291" ht="10.5">
      <c r="M291" s="195"/>
    </row>
    <row r="292" ht="10.5">
      <c r="M292" s="195"/>
    </row>
    <row r="293" ht="10.5">
      <c r="M293" s="195"/>
    </row>
    <row r="294" ht="10.5">
      <c r="M294" s="195"/>
    </row>
    <row r="295" ht="10.5">
      <c r="M295" s="195"/>
    </row>
    <row r="296" ht="10.5">
      <c r="M296" s="195"/>
    </row>
    <row r="297" ht="10.5">
      <c r="M297" s="195"/>
    </row>
    <row r="298" ht="10.5">
      <c r="M298" s="195"/>
    </row>
    <row r="299" ht="10.5">
      <c r="M299" s="195"/>
    </row>
    <row r="300" ht="10.5">
      <c r="M300" s="195"/>
    </row>
    <row r="301" ht="10.5">
      <c r="M301" s="195"/>
    </row>
    <row r="302" ht="10.5">
      <c r="M302" s="195"/>
    </row>
    <row r="303" ht="10.5">
      <c r="M303" s="195"/>
    </row>
    <row r="304" ht="10.5">
      <c r="M304" s="195"/>
    </row>
    <row r="305" ht="10.5">
      <c r="M305" s="195"/>
    </row>
    <row r="306" ht="10.5">
      <c r="M306" s="195"/>
    </row>
    <row r="307" ht="10.5">
      <c r="M307" s="195"/>
    </row>
    <row r="308" ht="10.5">
      <c r="M308" s="195"/>
    </row>
    <row r="309" ht="10.5">
      <c r="M309" s="195"/>
    </row>
    <row r="310" ht="10.5">
      <c r="M310" s="195"/>
    </row>
    <row r="311" ht="10.5">
      <c r="M311" s="195"/>
    </row>
    <row r="312" ht="10.5">
      <c r="M312" s="195"/>
    </row>
    <row r="313" ht="10.5">
      <c r="M313" s="195"/>
    </row>
    <row r="314" ht="10.5">
      <c r="M314" s="195"/>
    </row>
    <row r="315" ht="10.5">
      <c r="M315" s="195"/>
    </row>
    <row r="316" ht="10.5">
      <c r="M316" s="195"/>
    </row>
    <row r="317" ht="10.5">
      <c r="M317" s="195"/>
    </row>
    <row r="318" ht="10.5">
      <c r="M318" s="195"/>
    </row>
    <row r="319" ht="10.5">
      <c r="M319" s="195"/>
    </row>
    <row r="320" ht="10.5">
      <c r="M320" s="195"/>
    </row>
    <row r="321" ht="10.5">
      <c r="M321" s="195"/>
    </row>
    <row r="322" ht="10.5">
      <c r="M322" s="195"/>
    </row>
    <row r="323" ht="10.5">
      <c r="M323" s="195"/>
    </row>
    <row r="324" ht="10.5">
      <c r="M324" s="195"/>
    </row>
    <row r="325" ht="10.5">
      <c r="M325" s="195"/>
    </row>
    <row r="326" ht="10.5">
      <c r="M326" s="195"/>
    </row>
    <row r="327" ht="10.5">
      <c r="M327" s="195"/>
    </row>
    <row r="328" ht="10.5">
      <c r="M328" s="195"/>
    </row>
    <row r="329" ht="10.5">
      <c r="M329" s="195"/>
    </row>
    <row r="330" ht="10.5">
      <c r="M330" s="195"/>
    </row>
    <row r="331" ht="10.5">
      <c r="M331" s="195"/>
    </row>
    <row r="332" ht="10.5">
      <c r="M332" s="195"/>
    </row>
    <row r="333" ht="10.5">
      <c r="M333" s="195"/>
    </row>
    <row r="334" ht="10.5">
      <c r="M334" s="195"/>
    </row>
    <row r="335" ht="10.5">
      <c r="M335" s="195"/>
    </row>
    <row r="336" ht="10.5">
      <c r="M336" s="195"/>
    </row>
    <row r="337" ht="10.5">
      <c r="M337" s="195"/>
    </row>
    <row r="338" ht="10.5">
      <c r="M338" s="195"/>
    </row>
    <row r="339" ht="10.5">
      <c r="M339" s="195"/>
    </row>
    <row r="340" ht="10.5">
      <c r="M340" s="195"/>
    </row>
    <row r="341" ht="10.5">
      <c r="M341" s="195"/>
    </row>
    <row r="342" ht="10.5">
      <c r="M342" s="195"/>
    </row>
    <row r="343" ht="10.5">
      <c r="M343" s="195"/>
    </row>
    <row r="344" ht="10.5">
      <c r="M344" s="195"/>
    </row>
    <row r="345" ht="10.5">
      <c r="M345" s="195"/>
    </row>
    <row r="346" ht="10.5">
      <c r="M346" s="195"/>
    </row>
    <row r="347" ht="10.5">
      <c r="M347" s="195"/>
    </row>
    <row r="348" ht="10.5">
      <c r="M348" s="195"/>
    </row>
    <row r="349" ht="10.5">
      <c r="M349" s="195"/>
    </row>
    <row r="350" ht="10.5">
      <c r="M350" s="195"/>
    </row>
    <row r="351" ht="10.5">
      <c r="M351" s="195"/>
    </row>
    <row r="352" ht="10.5">
      <c r="M352" s="195"/>
    </row>
    <row r="353" ht="10.5">
      <c r="M353" s="195"/>
    </row>
    <row r="354" ht="10.5">
      <c r="M354" s="195"/>
    </row>
    <row r="355" ht="10.5">
      <c r="M355" s="195"/>
    </row>
    <row r="356" ht="10.5">
      <c r="M356" s="195"/>
    </row>
    <row r="357" ht="10.5">
      <c r="M357" s="195"/>
    </row>
    <row r="358" ht="10.5">
      <c r="M358" s="195"/>
    </row>
    <row r="359" ht="10.5">
      <c r="M359" s="195"/>
    </row>
    <row r="360" ht="10.5">
      <c r="M360" s="195"/>
    </row>
    <row r="361" ht="10.5">
      <c r="M361" s="195"/>
    </row>
    <row r="362" ht="10.5">
      <c r="M362" s="195"/>
    </row>
    <row r="363" ht="10.5">
      <c r="M363" s="195"/>
    </row>
    <row r="364" ht="10.5">
      <c r="M364" s="195"/>
    </row>
    <row r="365" ht="10.5">
      <c r="M365" s="195"/>
    </row>
    <row r="366" ht="10.5">
      <c r="M366" s="195"/>
    </row>
    <row r="367" ht="10.5">
      <c r="M367" s="195"/>
    </row>
    <row r="368" ht="10.5">
      <c r="M368" s="195"/>
    </row>
    <row r="369" ht="10.5">
      <c r="M369" s="195"/>
    </row>
    <row r="370" ht="10.5">
      <c r="M370" s="195"/>
    </row>
    <row r="371" ht="10.5">
      <c r="M371" s="195"/>
    </row>
    <row r="372" ht="10.5">
      <c r="M372" s="195"/>
    </row>
    <row r="373" ht="10.5">
      <c r="M373" s="195"/>
    </row>
    <row r="374" ht="10.5">
      <c r="M374" s="195"/>
    </row>
    <row r="375" ht="10.5">
      <c r="M375" s="195"/>
    </row>
    <row r="376" ht="10.5">
      <c r="M376" s="195"/>
    </row>
    <row r="377" ht="10.5">
      <c r="M377" s="195"/>
    </row>
    <row r="378" ht="10.5">
      <c r="M378" s="195"/>
    </row>
    <row r="379" ht="10.5">
      <c r="M379" s="195"/>
    </row>
    <row r="380" ht="10.5">
      <c r="M380" s="195"/>
    </row>
    <row r="381" ht="10.5">
      <c r="M381" s="195"/>
    </row>
    <row r="382" ht="10.5">
      <c r="M382" s="195"/>
    </row>
    <row r="383" ht="10.5">
      <c r="M383" s="195"/>
    </row>
    <row r="384" ht="10.5">
      <c r="M384" s="195"/>
    </row>
    <row r="385" ht="10.5">
      <c r="M385" s="195"/>
    </row>
    <row r="386" ht="10.5">
      <c r="M386" s="195"/>
    </row>
    <row r="387" ht="10.5">
      <c r="M387" s="195"/>
    </row>
    <row r="388" ht="10.5">
      <c r="M388" s="195"/>
    </row>
    <row r="389" ht="10.5">
      <c r="M389" s="195"/>
    </row>
    <row r="390" ht="10.5">
      <c r="M390" s="195"/>
    </row>
    <row r="391" ht="10.5">
      <c r="M391" s="195"/>
    </row>
    <row r="392" ht="10.5">
      <c r="M392" s="195"/>
    </row>
    <row r="393" ht="10.5">
      <c r="M393" s="195"/>
    </row>
    <row r="394" ht="10.5">
      <c r="M394" s="195"/>
    </row>
    <row r="395" ht="10.5">
      <c r="M395" s="195"/>
    </row>
    <row r="396" ht="10.5">
      <c r="M396" s="195"/>
    </row>
    <row r="397" ht="10.5">
      <c r="M397" s="195"/>
    </row>
    <row r="398" ht="10.5">
      <c r="M398" s="195"/>
    </row>
    <row r="399" ht="10.5">
      <c r="M399" s="195"/>
    </row>
    <row r="400" ht="10.5">
      <c r="M400" s="195"/>
    </row>
    <row r="401" ht="10.5">
      <c r="M401" s="195"/>
    </row>
    <row r="402" ht="10.5">
      <c r="M402" s="195"/>
    </row>
    <row r="403" ht="10.5">
      <c r="M403" s="195"/>
    </row>
    <row r="404" ht="10.5">
      <c r="M404" s="195"/>
    </row>
    <row r="405" ht="10.5">
      <c r="M405" s="195"/>
    </row>
    <row r="406" ht="10.5">
      <c r="M406" s="195"/>
    </row>
    <row r="407" ht="10.5">
      <c r="M407" s="195"/>
    </row>
    <row r="408" ht="10.5">
      <c r="M408" s="195"/>
    </row>
    <row r="409" ht="10.5">
      <c r="M409" s="195"/>
    </row>
    <row r="410" ht="10.5">
      <c r="M410" s="195"/>
    </row>
    <row r="411" ht="10.5">
      <c r="M411" s="195"/>
    </row>
    <row r="412" ht="10.5">
      <c r="M412" s="195"/>
    </row>
    <row r="413" ht="10.5">
      <c r="M413" s="195"/>
    </row>
    <row r="414" ht="10.5">
      <c r="M414" s="195"/>
    </row>
    <row r="415" ht="10.5">
      <c r="M415" s="195"/>
    </row>
    <row r="416" ht="10.5">
      <c r="M416" s="195"/>
    </row>
    <row r="417" ht="10.5">
      <c r="M417" s="195"/>
    </row>
    <row r="418" ht="10.5">
      <c r="M418" s="195"/>
    </row>
    <row r="419" ht="10.5">
      <c r="M419" s="195"/>
    </row>
    <row r="420" ht="10.5">
      <c r="M420" s="195"/>
    </row>
    <row r="421" ht="10.5">
      <c r="M421" s="195"/>
    </row>
    <row r="422" ht="10.5">
      <c r="M422" s="195"/>
    </row>
    <row r="423" ht="10.5">
      <c r="M423" s="195"/>
    </row>
    <row r="424" ht="10.5">
      <c r="M424" s="195"/>
    </row>
    <row r="425" ht="10.5">
      <c r="M425" s="195"/>
    </row>
    <row r="426" ht="10.5">
      <c r="M426" s="195"/>
    </row>
    <row r="427" ht="10.5">
      <c r="M427" s="195"/>
    </row>
    <row r="428" ht="10.5">
      <c r="M428" s="195"/>
    </row>
    <row r="429" ht="10.5">
      <c r="M429" s="195"/>
    </row>
    <row r="430" ht="10.5">
      <c r="M430" s="195"/>
    </row>
    <row r="431" ht="10.5">
      <c r="M431" s="195"/>
    </row>
    <row r="432" ht="10.5">
      <c r="M432" s="195"/>
    </row>
    <row r="433" ht="10.5">
      <c r="M433" s="195"/>
    </row>
    <row r="434" ht="10.5">
      <c r="M434" s="195"/>
    </row>
    <row r="435" ht="10.5">
      <c r="M435" s="195"/>
    </row>
    <row r="436" ht="10.5">
      <c r="M436" s="195"/>
    </row>
    <row r="437" ht="10.5">
      <c r="M437" s="195"/>
    </row>
    <row r="438" ht="10.5">
      <c r="M438" s="195"/>
    </row>
    <row r="439" ht="10.5">
      <c r="M439" s="195"/>
    </row>
    <row r="440" ht="10.5">
      <c r="M440" s="195"/>
    </row>
    <row r="441" ht="10.5">
      <c r="M441" s="195"/>
    </row>
    <row r="442" ht="10.5">
      <c r="M442" s="195"/>
    </row>
    <row r="443" ht="10.5">
      <c r="M443" s="195"/>
    </row>
    <row r="444" ht="10.5">
      <c r="M444" s="195"/>
    </row>
    <row r="445" ht="10.5">
      <c r="M445" s="195"/>
    </row>
    <row r="446" ht="10.5">
      <c r="M446" s="195"/>
    </row>
    <row r="447" ht="10.5">
      <c r="M447" s="195"/>
    </row>
    <row r="448" ht="10.5">
      <c r="M448" s="195"/>
    </row>
    <row r="449" ht="10.5">
      <c r="M449" s="195"/>
    </row>
    <row r="450" ht="10.5">
      <c r="M450" s="195"/>
    </row>
    <row r="451" ht="10.5">
      <c r="M451" s="195"/>
    </row>
    <row r="452" ht="10.5">
      <c r="M452" s="195"/>
    </row>
    <row r="453" ht="10.5">
      <c r="M453" s="195"/>
    </row>
    <row r="454" ht="10.5">
      <c r="M454" s="195"/>
    </row>
    <row r="455" ht="10.5">
      <c r="M455" s="195"/>
    </row>
    <row r="456" ht="10.5">
      <c r="M456" s="195"/>
    </row>
    <row r="457" ht="10.5">
      <c r="M457" s="195"/>
    </row>
    <row r="458" ht="10.5">
      <c r="M458" s="195"/>
    </row>
    <row r="459" ht="10.5">
      <c r="M459" s="195"/>
    </row>
    <row r="460" ht="10.5">
      <c r="M460" s="195"/>
    </row>
    <row r="461" ht="10.5">
      <c r="M461" s="195"/>
    </row>
    <row r="462" ht="10.5">
      <c r="M462" s="195"/>
    </row>
    <row r="463" ht="10.5">
      <c r="M463" s="195"/>
    </row>
    <row r="464" ht="10.5">
      <c r="M464" s="195"/>
    </row>
    <row r="465" ht="10.5">
      <c r="M465" s="195"/>
    </row>
    <row r="466" ht="10.5">
      <c r="M466" s="195"/>
    </row>
    <row r="467" ht="10.5">
      <c r="M467" s="195"/>
    </row>
    <row r="468" ht="10.5">
      <c r="M468" s="195"/>
    </row>
    <row r="469" ht="10.5">
      <c r="M469" s="195"/>
    </row>
    <row r="470" ht="10.5">
      <c r="M470" s="195"/>
    </row>
    <row r="471" ht="10.5">
      <c r="M471" s="195"/>
    </row>
    <row r="472" ht="10.5">
      <c r="M472" s="195"/>
    </row>
    <row r="473" ht="10.5">
      <c r="M473" s="195"/>
    </row>
    <row r="474" ht="10.5">
      <c r="M474" s="195"/>
    </row>
    <row r="475" ht="10.5">
      <c r="M475" s="195"/>
    </row>
    <row r="476" ht="10.5">
      <c r="M476" s="195"/>
    </row>
    <row r="477" ht="10.5">
      <c r="M477" s="195"/>
    </row>
    <row r="478" ht="10.5">
      <c r="M478" s="195"/>
    </row>
    <row r="479" ht="10.5">
      <c r="M479" s="195"/>
    </row>
    <row r="480" ht="10.5">
      <c r="M480" s="195"/>
    </row>
    <row r="481" ht="10.5">
      <c r="M481" s="195"/>
    </row>
    <row r="482" ht="10.5">
      <c r="M482" s="195"/>
    </row>
    <row r="483" ht="10.5">
      <c r="M483" s="195"/>
    </row>
    <row r="484" ht="10.5">
      <c r="M484" s="195"/>
    </row>
    <row r="485" ht="10.5">
      <c r="M485" s="195"/>
    </row>
    <row r="486" ht="10.5">
      <c r="M486" s="195"/>
    </row>
    <row r="487" ht="10.5">
      <c r="M487" s="195"/>
    </row>
    <row r="488" ht="10.5">
      <c r="M488" s="195"/>
    </row>
    <row r="489" ht="10.5">
      <c r="M489" s="195"/>
    </row>
    <row r="490" ht="10.5">
      <c r="M490" s="195"/>
    </row>
    <row r="491" ht="10.5">
      <c r="M491" s="195"/>
    </row>
  </sheetData>
  <sheetProtection/>
  <mergeCells count="28">
    <mergeCell ref="X9:Y9"/>
    <mergeCell ref="Z9:Z10"/>
    <mergeCell ref="B8:B10"/>
    <mergeCell ref="C8:C10"/>
    <mergeCell ref="F9:G9"/>
    <mergeCell ref="I9:J9"/>
    <mergeCell ref="L9:L10"/>
    <mergeCell ref="M9:N9"/>
    <mergeCell ref="O9:O10"/>
    <mergeCell ref="L8:N8"/>
    <mergeCell ref="D8:D10"/>
    <mergeCell ref="E8:G8"/>
    <mergeCell ref="H8:J8"/>
    <mergeCell ref="T9:U9"/>
    <mergeCell ref="W9:W10"/>
    <mergeCell ref="O8:Q8"/>
    <mergeCell ref="K9:K10"/>
    <mergeCell ref="R8:V8"/>
    <mergeCell ref="X1:Y1"/>
    <mergeCell ref="P2:Y2"/>
    <mergeCell ref="P3:Y3"/>
    <mergeCell ref="W8:Y8"/>
    <mergeCell ref="E9:E10"/>
    <mergeCell ref="H9:H10"/>
    <mergeCell ref="P9:Q9"/>
    <mergeCell ref="R9:R10"/>
    <mergeCell ref="A6:Z6"/>
    <mergeCell ref="A8:A10"/>
  </mergeCells>
  <printOptions/>
  <pageMargins left="0.31" right="0.2" top="0.2" bottom="0.2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26"/>
  <sheetViews>
    <sheetView zoomScalePageLayoutView="0" workbookViewId="0" topLeftCell="A1">
      <pane xSplit="18735" ySplit="1815" topLeftCell="IQ1" activePane="topLeft" state="split"/>
      <selection pane="topLeft" activeCell="O3" sqref="O3:T3"/>
      <selection pane="topRight" activeCell="S1" sqref="O1:T3"/>
      <selection pane="bottomLeft" activeCell="A4" sqref="A4:T4"/>
      <selection pane="bottomRight" activeCell="S1" sqref="S1:T1"/>
    </sheetView>
  </sheetViews>
  <sheetFormatPr defaultColWidth="9.140625" defaultRowHeight="12"/>
  <cols>
    <col min="1" max="1" width="6.00390625" style="0" customWidth="1"/>
    <col min="2" max="2" width="4.28125" style="0" customWidth="1"/>
    <col min="3" max="3" width="4.00390625" style="0" customWidth="1"/>
    <col min="4" max="4" width="3.8515625" style="0" customWidth="1"/>
    <col min="5" max="5" width="40.7109375" style="0" customWidth="1"/>
    <col min="6" max="8" width="19.8515625" style="0" hidden="1" customWidth="1"/>
    <col min="9" max="9" width="17.28125" style="0" hidden="1" customWidth="1"/>
    <col min="10" max="10" width="18.00390625" style="0" hidden="1" customWidth="1"/>
    <col min="11" max="11" width="16.28125" style="0" hidden="1" customWidth="1"/>
    <col min="12" max="12" width="18.8515625" style="0" customWidth="1"/>
    <col min="13" max="13" width="18.140625" style="0" customWidth="1"/>
    <col min="14" max="14" width="17.8515625" style="0" customWidth="1"/>
    <col min="15" max="15" width="16.28125" style="0" customWidth="1"/>
    <col min="16" max="16" width="17.7109375" style="0" customWidth="1"/>
    <col min="17" max="17" width="18.140625" style="0" customWidth="1"/>
    <col min="18" max="18" width="18.00390625" style="0" customWidth="1"/>
    <col min="19" max="19" width="17.7109375" style="0" customWidth="1"/>
    <col min="20" max="20" width="17.421875" style="0" customWidth="1"/>
  </cols>
  <sheetData>
    <row r="1" spans="1:22" s="42" customFormat="1" ht="14.25" customHeight="1">
      <c r="A1" s="226"/>
      <c r="B1" s="226"/>
      <c r="C1" s="226"/>
      <c r="D1" s="226"/>
      <c r="E1" s="43"/>
      <c r="F1" s="43"/>
      <c r="G1" s="43"/>
      <c r="H1" s="43"/>
      <c r="I1" s="43"/>
      <c r="J1" s="43"/>
      <c r="K1" s="43"/>
      <c r="L1" s="44"/>
      <c r="M1" s="44"/>
      <c r="N1" s="44"/>
      <c r="O1" s="286"/>
      <c r="P1" s="286"/>
      <c r="Q1" s="286"/>
      <c r="R1" s="286"/>
      <c r="S1" s="332" t="s">
        <v>554</v>
      </c>
      <c r="T1" s="332"/>
      <c r="V1" s="227"/>
    </row>
    <row r="2" spans="1:22" s="42" customFormat="1" ht="15.75" customHeight="1">
      <c r="A2" s="226"/>
      <c r="B2" s="226"/>
      <c r="C2" s="226"/>
      <c r="D2" s="226"/>
      <c r="E2" s="43"/>
      <c r="F2" s="43"/>
      <c r="G2" s="43"/>
      <c r="H2" s="43"/>
      <c r="I2" s="43"/>
      <c r="J2" s="43"/>
      <c r="K2" s="43"/>
      <c r="L2" s="44"/>
      <c r="M2" s="44"/>
      <c r="N2" s="45"/>
      <c r="O2" s="333" t="s">
        <v>576</v>
      </c>
      <c r="P2" s="333"/>
      <c r="Q2" s="333"/>
      <c r="R2" s="333"/>
      <c r="S2" s="333"/>
      <c r="T2" s="333"/>
      <c r="V2" s="227"/>
    </row>
    <row r="3" spans="1:22" s="42" customFormat="1" ht="13.5" customHeight="1">
      <c r="A3" s="226"/>
      <c r="B3" s="226"/>
      <c r="C3" s="226"/>
      <c r="D3" s="226"/>
      <c r="E3" s="43"/>
      <c r="F3" s="43"/>
      <c r="G3" s="43"/>
      <c r="H3" s="43"/>
      <c r="I3" s="43"/>
      <c r="J3" s="43"/>
      <c r="K3" s="43"/>
      <c r="L3" s="47"/>
      <c r="M3" s="47"/>
      <c r="N3" s="47"/>
      <c r="O3" s="333" t="s">
        <v>579</v>
      </c>
      <c r="P3" s="333"/>
      <c r="Q3" s="333"/>
      <c r="R3" s="333"/>
      <c r="S3" s="333"/>
      <c r="T3" s="333"/>
      <c r="V3" s="227"/>
    </row>
    <row r="4" spans="1:22" s="42" customFormat="1" ht="43.5" customHeight="1">
      <c r="A4" s="334" t="s">
        <v>569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V4" s="227"/>
    </row>
    <row r="5" spans="1:22" s="42" customFormat="1" ht="20.25" customHeight="1" thickBot="1">
      <c r="A5" s="226"/>
      <c r="B5" s="226"/>
      <c r="C5" s="226"/>
      <c r="D5" s="226"/>
      <c r="E5" s="43"/>
      <c r="F5" s="43"/>
      <c r="G5" s="43"/>
      <c r="H5" s="43"/>
      <c r="I5" s="43"/>
      <c r="J5" s="43"/>
      <c r="K5" s="43"/>
      <c r="L5" s="44"/>
      <c r="M5" s="44"/>
      <c r="N5" s="228"/>
      <c r="O5" s="44"/>
      <c r="P5" s="44"/>
      <c r="Q5" s="44"/>
      <c r="R5" s="44"/>
      <c r="S5" s="44"/>
      <c r="T5" s="44"/>
      <c r="V5" s="227"/>
    </row>
    <row r="6" spans="1:22" s="2" customFormat="1" ht="19.5" customHeight="1">
      <c r="A6" s="335" t="s">
        <v>1</v>
      </c>
      <c r="B6" s="341" t="s">
        <v>156</v>
      </c>
      <c r="C6" s="341" t="s">
        <v>157</v>
      </c>
      <c r="D6" s="341" t="s">
        <v>158</v>
      </c>
      <c r="E6" s="344" t="s">
        <v>539</v>
      </c>
      <c r="F6" s="342" t="s">
        <v>473</v>
      </c>
      <c r="G6" s="342"/>
      <c r="H6" s="342"/>
      <c r="I6" s="342" t="s">
        <v>474</v>
      </c>
      <c r="J6" s="342"/>
      <c r="K6" s="342"/>
      <c r="L6" s="331" t="s">
        <v>152</v>
      </c>
      <c r="M6" s="331"/>
      <c r="N6" s="331"/>
      <c r="O6" s="331" t="s">
        <v>153</v>
      </c>
      <c r="P6" s="331"/>
      <c r="Q6" s="331"/>
      <c r="R6" s="293" t="s">
        <v>564</v>
      </c>
      <c r="S6" s="293"/>
      <c r="T6" s="343"/>
      <c r="V6" s="229"/>
    </row>
    <row r="7" spans="1:22" s="2" customFormat="1" ht="18" customHeight="1">
      <c r="A7" s="336"/>
      <c r="B7" s="338"/>
      <c r="C7" s="338"/>
      <c r="D7" s="338"/>
      <c r="E7" s="345"/>
      <c r="F7" s="338" t="s">
        <v>4</v>
      </c>
      <c r="G7" s="338" t="s">
        <v>5</v>
      </c>
      <c r="H7" s="338"/>
      <c r="I7" s="338" t="s">
        <v>4</v>
      </c>
      <c r="J7" s="338" t="s">
        <v>5</v>
      </c>
      <c r="K7" s="338"/>
      <c r="L7" s="339" t="s">
        <v>4</v>
      </c>
      <c r="M7" s="339" t="s">
        <v>5</v>
      </c>
      <c r="N7" s="339"/>
      <c r="O7" s="339" t="s">
        <v>4</v>
      </c>
      <c r="P7" s="339" t="s">
        <v>5</v>
      </c>
      <c r="Q7" s="339"/>
      <c r="R7" s="292" t="s">
        <v>4</v>
      </c>
      <c r="S7" s="339" t="s">
        <v>5</v>
      </c>
      <c r="T7" s="340"/>
      <c r="V7" s="229"/>
    </row>
    <row r="8" spans="1:22" s="2" customFormat="1" ht="42.75" customHeight="1">
      <c r="A8" s="337"/>
      <c r="B8" s="338"/>
      <c r="C8" s="338"/>
      <c r="D8" s="338"/>
      <c r="E8" s="345"/>
      <c r="F8" s="338"/>
      <c r="G8" s="7" t="s">
        <v>6</v>
      </c>
      <c r="H8" s="7" t="s">
        <v>7</v>
      </c>
      <c r="I8" s="338"/>
      <c r="J8" s="7" t="s">
        <v>6</v>
      </c>
      <c r="K8" s="7" t="s">
        <v>7</v>
      </c>
      <c r="L8" s="339"/>
      <c r="M8" s="256" t="s">
        <v>6</v>
      </c>
      <c r="N8" s="256" t="s">
        <v>7</v>
      </c>
      <c r="O8" s="339"/>
      <c r="P8" s="256" t="s">
        <v>6</v>
      </c>
      <c r="Q8" s="256" t="s">
        <v>7</v>
      </c>
      <c r="R8" s="292"/>
      <c r="S8" s="256" t="s">
        <v>6</v>
      </c>
      <c r="T8" s="264" t="s">
        <v>7</v>
      </c>
      <c r="V8" s="229"/>
    </row>
    <row r="9" spans="1:22" s="230" customFormat="1" ht="20.25" customHeight="1">
      <c r="A9" s="8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275">
        <v>12</v>
      </c>
      <c r="M9" s="275">
        <v>13</v>
      </c>
      <c r="N9" s="275">
        <v>14</v>
      </c>
      <c r="O9" s="275">
        <v>18</v>
      </c>
      <c r="P9" s="275">
        <v>19</v>
      </c>
      <c r="Q9" s="275">
        <v>20</v>
      </c>
      <c r="R9" s="272">
        <v>21</v>
      </c>
      <c r="S9" s="275">
        <v>22</v>
      </c>
      <c r="T9" s="276">
        <v>23</v>
      </c>
      <c r="V9" s="231"/>
    </row>
    <row r="10" spans="1:252" s="4" customFormat="1" ht="21.75" customHeight="1">
      <c r="A10" s="8" t="s">
        <v>10</v>
      </c>
      <c r="B10" s="6" t="s">
        <v>10</v>
      </c>
      <c r="C10" s="6" t="s">
        <v>10</v>
      </c>
      <c r="D10" s="6" t="s">
        <v>10</v>
      </c>
      <c r="E10" s="21" t="s">
        <v>159</v>
      </c>
      <c r="F10" s="232">
        <f>F11+F24+F32+F52+F60+F71+F80+F94+F117+F122</f>
        <v>3463938578.2000003</v>
      </c>
      <c r="G10" s="232">
        <f>G11+G24+G32+G52+G60+G71+G80+G94+G117+G122</f>
        <v>2539486739.3</v>
      </c>
      <c r="H10" s="232">
        <f>H11+H24+H32+H52+H60+H71+H80+H94+H117+H122</f>
        <v>1174860015.7999997</v>
      </c>
      <c r="I10" s="233">
        <f>I11+I24+I32+I52+I60+I71+I80+I94+I117+I122</f>
        <v>6004354049.2</v>
      </c>
      <c r="J10" s="233">
        <f>J11+J24+J32+J52+J60+J71+J80+J94+J117+J122-J125</f>
        <v>2965716350</v>
      </c>
      <c r="K10" s="233">
        <f>K11+K24+K32+K52+K60+K71+K80+K94+K117+K122</f>
        <v>2638637699.2</v>
      </c>
      <c r="L10" s="257">
        <f>M10+N10</f>
        <v>3325050000</v>
      </c>
      <c r="M10" s="257">
        <f>M11+M24+M32+M52+M60+M71+M80+M94+M117+M122-M125</f>
        <v>1975050000</v>
      </c>
      <c r="N10" s="257">
        <f>N11+N37+N45+N60+N94+N80</f>
        <v>1350000000</v>
      </c>
      <c r="O10" s="259">
        <f>SUM(P10:Q10)</f>
        <v>3362241100</v>
      </c>
      <c r="P10" s="257">
        <f>P11+P24+P32+P52+P60+P71+P80+P94+P117+P122-P125</f>
        <v>2010241100</v>
      </c>
      <c r="Q10" s="257">
        <f>Q11+Q37+Q45+Q60+Q94+Q80</f>
        <v>1352000000</v>
      </c>
      <c r="R10" s="234">
        <f>S10+T10</f>
        <v>3445000000</v>
      </c>
      <c r="S10" s="257">
        <f>S11+S24+S32+S52+S60+S71+S80+S94+S117+S122-S125</f>
        <v>2066000000</v>
      </c>
      <c r="T10" s="257">
        <f>T11+T37+T45+T60+T94+T80</f>
        <v>1379000000</v>
      </c>
      <c r="U10" s="230"/>
      <c r="V10" s="231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</row>
    <row r="11" spans="1:252" s="4" customFormat="1" ht="18.75" customHeight="1">
      <c r="A11" s="8" t="s">
        <v>160</v>
      </c>
      <c r="B11" s="6" t="s">
        <v>161</v>
      </c>
      <c r="C11" s="6" t="s">
        <v>162</v>
      </c>
      <c r="D11" s="6" t="s">
        <v>162</v>
      </c>
      <c r="E11" s="21" t="s">
        <v>163</v>
      </c>
      <c r="F11" s="232">
        <f aca="true" t="shared" si="0" ref="F11:M11">F13+F17+F21</f>
        <v>1127226663</v>
      </c>
      <c r="G11" s="232">
        <f t="shared" si="0"/>
        <v>857257387.1000001</v>
      </c>
      <c r="H11" s="232">
        <f t="shared" si="0"/>
        <v>269969275.9</v>
      </c>
      <c r="I11" s="233">
        <f t="shared" si="0"/>
        <v>1869998568.4</v>
      </c>
      <c r="J11" s="233">
        <f t="shared" si="0"/>
        <v>1002552576.2</v>
      </c>
      <c r="K11" s="233">
        <f t="shared" si="0"/>
        <v>867445992.2</v>
      </c>
      <c r="L11" s="258">
        <f t="shared" si="0"/>
        <v>611750000</v>
      </c>
      <c r="M11" s="258">
        <f t="shared" si="0"/>
        <v>571750000</v>
      </c>
      <c r="N11" s="258">
        <f>N13+N17+N21</f>
        <v>40000000</v>
      </c>
      <c r="O11" s="259">
        <f aca="true" t="shared" si="1" ref="O11:O74">SUM(P11:Q11)</f>
        <v>604750000</v>
      </c>
      <c r="P11" s="258">
        <f>P13+P17+P21</f>
        <v>574750000</v>
      </c>
      <c r="Q11" s="258">
        <f>Q13+Q17+Q21</f>
        <v>30000000</v>
      </c>
      <c r="R11" s="234">
        <f aca="true" t="shared" si="2" ref="R11:R74">S11+T11</f>
        <v>594750000</v>
      </c>
      <c r="S11" s="258">
        <f>S13+S17+S21</f>
        <v>574750000</v>
      </c>
      <c r="T11" s="258">
        <f>T13+T17+T21</f>
        <v>20000000</v>
      </c>
      <c r="U11" s="230"/>
      <c r="V11" s="231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</row>
    <row r="12" spans="1:22" s="2" customFormat="1" ht="12.75" customHeight="1">
      <c r="A12" s="22"/>
      <c r="B12" s="23"/>
      <c r="C12" s="23"/>
      <c r="D12" s="23"/>
      <c r="E12" s="11" t="s">
        <v>5</v>
      </c>
      <c r="F12" s="11"/>
      <c r="G12" s="11"/>
      <c r="H12" s="11"/>
      <c r="I12" s="11"/>
      <c r="J12" s="11"/>
      <c r="K12" s="11"/>
      <c r="L12" s="259"/>
      <c r="M12" s="259"/>
      <c r="N12" s="259"/>
      <c r="O12" s="259">
        <f t="shared" si="1"/>
        <v>0</v>
      </c>
      <c r="P12" s="259"/>
      <c r="Q12" s="259"/>
      <c r="R12" s="234">
        <f t="shared" si="2"/>
        <v>0</v>
      </c>
      <c r="S12" s="259"/>
      <c r="T12" s="259"/>
      <c r="V12" s="229"/>
    </row>
    <row r="13" spans="1:22" s="2" customFormat="1" ht="45" customHeight="1">
      <c r="A13" s="22" t="s">
        <v>164</v>
      </c>
      <c r="B13" s="23" t="s">
        <v>161</v>
      </c>
      <c r="C13" s="23" t="s">
        <v>165</v>
      </c>
      <c r="D13" s="23" t="s">
        <v>162</v>
      </c>
      <c r="E13" s="235" t="s">
        <v>166</v>
      </c>
      <c r="F13" s="235">
        <f>F15+F16</f>
        <v>941827476</v>
      </c>
      <c r="G13" s="235">
        <f>G15+G16</f>
        <v>776636805.7</v>
      </c>
      <c r="H13" s="235">
        <f>H15+H16</f>
        <v>165190670.3</v>
      </c>
      <c r="I13" s="235">
        <f aca="true" t="shared" si="3" ref="I13:N13">I15</f>
        <v>890788500</v>
      </c>
      <c r="J13" s="235">
        <f t="shared" si="3"/>
        <v>844492200</v>
      </c>
      <c r="K13" s="235">
        <f t="shared" si="3"/>
        <v>46296300</v>
      </c>
      <c r="L13" s="257">
        <f t="shared" si="3"/>
        <v>575000000</v>
      </c>
      <c r="M13" s="257">
        <f t="shared" si="3"/>
        <v>565000000</v>
      </c>
      <c r="N13" s="257">
        <f t="shared" si="3"/>
        <v>10000000</v>
      </c>
      <c r="O13" s="259">
        <f t="shared" si="1"/>
        <v>578000000</v>
      </c>
      <c r="P13" s="257">
        <f>P15</f>
        <v>568000000</v>
      </c>
      <c r="Q13" s="257">
        <f>Q15</f>
        <v>10000000</v>
      </c>
      <c r="R13" s="234">
        <f t="shared" si="2"/>
        <v>578000000</v>
      </c>
      <c r="S13" s="257">
        <f>S15</f>
        <v>568000000</v>
      </c>
      <c r="T13" s="257">
        <f>T15</f>
        <v>10000000</v>
      </c>
      <c r="V13" s="229"/>
    </row>
    <row r="14" spans="1:22" s="2" customFormat="1" ht="12.75" customHeight="1">
      <c r="A14" s="22"/>
      <c r="B14" s="23"/>
      <c r="C14" s="23"/>
      <c r="D14" s="23"/>
      <c r="E14" s="11" t="s">
        <v>167</v>
      </c>
      <c r="F14" s="11"/>
      <c r="G14" s="11"/>
      <c r="H14" s="11"/>
      <c r="I14" s="11"/>
      <c r="J14" s="11"/>
      <c r="K14" s="11"/>
      <c r="L14" s="260"/>
      <c r="M14" s="260"/>
      <c r="N14" s="260"/>
      <c r="O14" s="259">
        <f t="shared" si="1"/>
        <v>0</v>
      </c>
      <c r="P14" s="260"/>
      <c r="Q14" s="260"/>
      <c r="R14" s="234">
        <f t="shared" si="2"/>
        <v>0</v>
      </c>
      <c r="S14" s="260"/>
      <c r="T14" s="260"/>
      <c r="V14" s="229"/>
    </row>
    <row r="15" spans="1:22" s="2" customFormat="1" ht="22.5" customHeight="1">
      <c r="A15" s="22" t="s">
        <v>168</v>
      </c>
      <c r="B15" s="23" t="s">
        <v>161</v>
      </c>
      <c r="C15" s="23" t="s">
        <v>165</v>
      </c>
      <c r="D15" s="23" t="s">
        <v>165</v>
      </c>
      <c r="E15" s="14" t="s">
        <v>169</v>
      </c>
      <c r="F15" s="14">
        <f>G15+H15</f>
        <v>941827476</v>
      </c>
      <c r="G15" s="14">
        <v>776636805.7</v>
      </c>
      <c r="H15" s="14">
        <v>165190670.3</v>
      </c>
      <c r="I15" s="14">
        <f>J15+K15</f>
        <v>890788500</v>
      </c>
      <c r="J15" s="14">
        <v>844492200</v>
      </c>
      <c r="K15" s="14">
        <v>46296300</v>
      </c>
      <c r="L15" s="261">
        <f>M15+N15</f>
        <v>575000000</v>
      </c>
      <c r="M15" s="261">
        <v>565000000</v>
      </c>
      <c r="N15" s="261">
        <v>10000000</v>
      </c>
      <c r="O15" s="259">
        <f t="shared" si="1"/>
        <v>578000000</v>
      </c>
      <c r="P15" s="261">
        <v>568000000</v>
      </c>
      <c r="Q15" s="261">
        <v>10000000</v>
      </c>
      <c r="R15" s="234">
        <f t="shared" si="2"/>
        <v>578000000</v>
      </c>
      <c r="S15" s="261">
        <v>568000000</v>
      </c>
      <c r="T15" s="261">
        <v>10000000</v>
      </c>
      <c r="V15" s="229"/>
    </row>
    <row r="16" spans="1:22" s="2" customFormat="1" ht="12.75" customHeight="1">
      <c r="A16" s="22" t="s">
        <v>170</v>
      </c>
      <c r="B16" s="23" t="s">
        <v>161</v>
      </c>
      <c r="C16" s="23" t="s">
        <v>165</v>
      </c>
      <c r="D16" s="23" t="s">
        <v>171</v>
      </c>
      <c r="E16" s="14" t="s">
        <v>172</v>
      </c>
      <c r="F16" s="14"/>
      <c r="G16" s="14"/>
      <c r="H16" s="14"/>
      <c r="I16" s="14"/>
      <c r="J16" s="14"/>
      <c r="K16" s="14"/>
      <c r="L16" s="259"/>
      <c r="M16" s="259"/>
      <c r="N16" s="259"/>
      <c r="O16" s="259">
        <f t="shared" si="1"/>
        <v>0</v>
      </c>
      <c r="P16" s="259"/>
      <c r="Q16" s="259"/>
      <c r="R16" s="234">
        <f t="shared" si="2"/>
        <v>0</v>
      </c>
      <c r="S16" s="259"/>
      <c r="T16" s="259"/>
      <c r="V16" s="229"/>
    </row>
    <row r="17" spans="1:252" s="4" customFormat="1" ht="27.75" customHeight="1">
      <c r="A17" s="8" t="s">
        <v>173</v>
      </c>
      <c r="B17" s="6" t="s">
        <v>161</v>
      </c>
      <c r="C17" s="6" t="s">
        <v>171</v>
      </c>
      <c r="D17" s="6" t="s">
        <v>162</v>
      </c>
      <c r="E17" s="24" t="s">
        <v>174</v>
      </c>
      <c r="F17" s="236">
        <f aca="true" t="shared" si="4" ref="F17:N17">F19+F20</f>
        <v>13421729.7</v>
      </c>
      <c r="G17" s="236">
        <f t="shared" si="4"/>
        <v>13421729.7</v>
      </c>
      <c r="H17" s="236">
        <f t="shared" si="4"/>
        <v>0</v>
      </c>
      <c r="I17" s="24">
        <f t="shared" si="4"/>
        <v>7048600</v>
      </c>
      <c r="J17" s="24">
        <f t="shared" si="4"/>
        <v>7048600</v>
      </c>
      <c r="K17" s="24">
        <f t="shared" si="4"/>
        <v>0</v>
      </c>
      <c r="L17" s="257">
        <f t="shared" si="4"/>
        <v>0</v>
      </c>
      <c r="M17" s="257">
        <f t="shared" si="4"/>
        <v>0</v>
      </c>
      <c r="N17" s="257">
        <f t="shared" si="4"/>
        <v>0</v>
      </c>
      <c r="O17" s="259">
        <f t="shared" si="1"/>
        <v>0</v>
      </c>
      <c r="P17" s="257">
        <f>P19+P20</f>
        <v>0</v>
      </c>
      <c r="Q17" s="257">
        <f>Q19+Q20</f>
        <v>0</v>
      </c>
      <c r="R17" s="234">
        <f t="shared" si="2"/>
        <v>0</v>
      </c>
      <c r="S17" s="257">
        <f>S19+S20</f>
        <v>0</v>
      </c>
      <c r="T17" s="257">
        <f>T19+T20</f>
        <v>0</v>
      </c>
      <c r="U17" s="230"/>
      <c r="V17" s="231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</row>
    <row r="18" spans="1:22" s="2" customFormat="1" ht="12.75" customHeight="1">
      <c r="A18" s="22"/>
      <c r="B18" s="23"/>
      <c r="C18" s="23"/>
      <c r="D18" s="23"/>
      <c r="E18" s="11" t="s">
        <v>167</v>
      </c>
      <c r="F18" s="11"/>
      <c r="G18" s="11"/>
      <c r="H18" s="11"/>
      <c r="I18" s="11"/>
      <c r="J18" s="11"/>
      <c r="K18" s="11"/>
      <c r="L18" s="261"/>
      <c r="M18" s="261"/>
      <c r="N18" s="261"/>
      <c r="O18" s="259">
        <f t="shared" si="1"/>
        <v>0</v>
      </c>
      <c r="P18" s="261"/>
      <c r="Q18" s="261"/>
      <c r="R18" s="234">
        <f t="shared" si="2"/>
        <v>0</v>
      </c>
      <c r="S18" s="261"/>
      <c r="T18" s="261"/>
      <c r="V18" s="229"/>
    </row>
    <row r="19" spans="1:22" s="2" customFormat="1" ht="27" customHeight="1">
      <c r="A19" s="22" t="s">
        <v>175</v>
      </c>
      <c r="B19" s="23" t="s">
        <v>161</v>
      </c>
      <c r="C19" s="23" t="s">
        <v>171</v>
      </c>
      <c r="D19" s="23" t="s">
        <v>165</v>
      </c>
      <c r="E19" s="14" t="s">
        <v>176</v>
      </c>
      <c r="F19" s="14">
        <f>G19+H19</f>
        <v>5649609.7</v>
      </c>
      <c r="G19" s="14">
        <v>5649609.7</v>
      </c>
      <c r="H19" s="237">
        <v>0</v>
      </c>
      <c r="I19" s="14">
        <f>J19+K19</f>
        <v>5039000</v>
      </c>
      <c r="J19" s="14">
        <v>5039000</v>
      </c>
      <c r="K19" s="14">
        <v>0</v>
      </c>
      <c r="L19" s="261">
        <f>M19+N19</f>
        <v>0</v>
      </c>
      <c r="M19" s="261">
        <v>0</v>
      </c>
      <c r="N19" s="261"/>
      <c r="O19" s="259">
        <f t="shared" si="1"/>
        <v>0</v>
      </c>
      <c r="P19" s="261">
        <v>0</v>
      </c>
      <c r="Q19" s="261"/>
      <c r="R19" s="234">
        <f t="shared" si="2"/>
        <v>0</v>
      </c>
      <c r="S19" s="261">
        <v>0</v>
      </c>
      <c r="T19" s="261"/>
      <c r="V19" s="229"/>
    </row>
    <row r="20" spans="1:22" s="2" customFormat="1" ht="27" customHeight="1">
      <c r="A20" s="22">
        <v>2133</v>
      </c>
      <c r="B20" s="23" t="s">
        <v>161</v>
      </c>
      <c r="C20" s="23">
        <v>3</v>
      </c>
      <c r="D20" s="23">
        <v>3</v>
      </c>
      <c r="E20" s="14" t="s">
        <v>540</v>
      </c>
      <c r="F20" s="14">
        <f>G20+H20</f>
        <v>7772120</v>
      </c>
      <c r="G20" s="14">
        <v>7772120</v>
      </c>
      <c r="H20" s="237">
        <v>0</v>
      </c>
      <c r="I20" s="14">
        <f>J20+K20</f>
        <v>2009600</v>
      </c>
      <c r="J20" s="14">
        <v>2009600</v>
      </c>
      <c r="K20" s="14">
        <v>0</v>
      </c>
      <c r="L20" s="261"/>
      <c r="M20" s="261"/>
      <c r="N20" s="261"/>
      <c r="O20" s="259">
        <f t="shared" si="1"/>
        <v>0</v>
      </c>
      <c r="P20" s="261"/>
      <c r="Q20" s="261"/>
      <c r="R20" s="234">
        <f t="shared" si="2"/>
        <v>0</v>
      </c>
      <c r="S20" s="261"/>
      <c r="T20" s="261"/>
      <c r="V20" s="229"/>
    </row>
    <row r="21" spans="1:22" s="2" customFormat="1" ht="28.5" customHeight="1">
      <c r="A21" s="22" t="s">
        <v>178</v>
      </c>
      <c r="B21" s="23" t="s">
        <v>161</v>
      </c>
      <c r="C21" s="23" t="s">
        <v>179</v>
      </c>
      <c r="D21" s="23" t="s">
        <v>162</v>
      </c>
      <c r="E21" s="235" t="s">
        <v>180</v>
      </c>
      <c r="F21" s="235">
        <f aca="true" t="shared" si="5" ref="F21:N21">F23</f>
        <v>171977457.3</v>
      </c>
      <c r="G21" s="235">
        <f t="shared" si="5"/>
        <v>67198851.7</v>
      </c>
      <c r="H21" s="235">
        <f t="shared" si="5"/>
        <v>104778605.6</v>
      </c>
      <c r="I21" s="235">
        <f t="shared" si="5"/>
        <v>972161468.4000001</v>
      </c>
      <c r="J21" s="238">
        <f t="shared" si="5"/>
        <v>151011776.2</v>
      </c>
      <c r="K21" s="235">
        <f t="shared" si="5"/>
        <v>821149692.2</v>
      </c>
      <c r="L21" s="257">
        <f t="shared" si="5"/>
        <v>36750000</v>
      </c>
      <c r="M21" s="257">
        <f t="shared" si="5"/>
        <v>6750000</v>
      </c>
      <c r="N21" s="257">
        <f t="shared" si="5"/>
        <v>30000000</v>
      </c>
      <c r="O21" s="259">
        <f t="shared" si="1"/>
        <v>26750000</v>
      </c>
      <c r="P21" s="257">
        <f>P23</f>
        <v>6750000</v>
      </c>
      <c r="Q21" s="257">
        <f>Q23</f>
        <v>20000000</v>
      </c>
      <c r="R21" s="234">
        <f t="shared" si="2"/>
        <v>16750000</v>
      </c>
      <c r="S21" s="257">
        <f>S23</f>
        <v>6750000</v>
      </c>
      <c r="T21" s="257">
        <f>T23</f>
        <v>10000000</v>
      </c>
      <c r="V21" s="229"/>
    </row>
    <row r="22" spans="1:22" s="2" customFormat="1" ht="12.75" customHeight="1">
      <c r="A22" s="22"/>
      <c r="B22" s="23"/>
      <c r="C22" s="23"/>
      <c r="D22" s="23"/>
      <c r="E22" s="11" t="s">
        <v>167</v>
      </c>
      <c r="F22" s="11"/>
      <c r="G22" s="11"/>
      <c r="H22" s="11"/>
      <c r="I22" s="11"/>
      <c r="J22" s="11"/>
      <c r="K22" s="11"/>
      <c r="L22" s="261"/>
      <c r="M22" s="261"/>
      <c r="N22" s="261"/>
      <c r="O22" s="259">
        <f t="shared" si="1"/>
        <v>0</v>
      </c>
      <c r="P22" s="261"/>
      <c r="Q22" s="261"/>
      <c r="R22" s="234">
        <f t="shared" si="2"/>
        <v>0</v>
      </c>
      <c r="S22" s="261"/>
      <c r="T22" s="261"/>
      <c r="V22" s="229"/>
    </row>
    <row r="23" spans="1:22" s="2" customFormat="1" ht="30.75" customHeight="1">
      <c r="A23" s="22" t="s">
        <v>181</v>
      </c>
      <c r="B23" s="23" t="s">
        <v>161</v>
      </c>
      <c r="C23" s="23" t="s">
        <v>179</v>
      </c>
      <c r="D23" s="23" t="s">
        <v>165</v>
      </c>
      <c r="E23" s="14" t="s">
        <v>180</v>
      </c>
      <c r="F23" s="14">
        <f>G23+H23</f>
        <v>171977457.3</v>
      </c>
      <c r="G23" s="14">
        <v>67198851.7</v>
      </c>
      <c r="H23" s="14">
        <v>104778605.6</v>
      </c>
      <c r="I23" s="14">
        <f>J23+K23</f>
        <v>972161468.4000001</v>
      </c>
      <c r="J23" s="14">
        <v>151011776.2</v>
      </c>
      <c r="K23" s="14">
        <v>821149692.2</v>
      </c>
      <c r="L23" s="259">
        <f>M23+N23</f>
        <v>36750000</v>
      </c>
      <c r="M23" s="259">
        <v>6750000</v>
      </c>
      <c r="N23" s="259">
        <f>N34</f>
        <v>30000000</v>
      </c>
      <c r="O23" s="259">
        <f t="shared" si="1"/>
        <v>26750000</v>
      </c>
      <c r="P23" s="259">
        <v>6750000</v>
      </c>
      <c r="Q23" s="259">
        <v>20000000</v>
      </c>
      <c r="R23" s="234">
        <f t="shared" si="2"/>
        <v>16750000</v>
      </c>
      <c r="S23" s="259">
        <v>6750000</v>
      </c>
      <c r="T23" s="259">
        <v>10000000</v>
      </c>
      <c r="V23" s="229"/>
    </row>
    <row r="24" spans="1:22" s="2" customFormat="1" ht="12.75" customHeight="1">
      <c r="A24" s="22" t="s">
        <v>182</v>
      </c>
      <c r="B24" s="23" t="s">
        <v>183</v>
      </c>
      <c r="C24" s="23" t="s">
        <v>162</v>
      </c>
      <c r="D24" s="23" t="s">
        <v>162</v>
      </c>
      <c r="E24" s="235" t="s">
        <v>184</v>
      </c>
      <c r="F24" s="235">
        <f>F26</f>
        <v>350000</v>
      </c>
      <c r="G24" s="235">
        <f>G26</f>
        <v>0</v>
      </c>
      <c r="H24" s="235">
        <f>H26</f>
        <v>350000</v>
      </c>
      <c r="I24" s="235"/>
      <c r="J24" s="235"/>
      <c r="K24" s="235"/>
      <c r="L24" s="261"/>
      <c r="M24" s="261"/>
      <c r="N24" s="261"/>
      <c r="O24" s="259">
        <f t="shared" si="1"/>
        <v>0</v>
      </c>
      <c r="P24" s="261"/>
      <c r="Q24" s="261"/>
      <c r="R24" s="234">
        <f t="shared" si="2"/>
        <v>0</v>
      </c>
      <c r="S24" s="261"/>
      <c r="T24" s="261"/>
      <c r="V24" s="229"/>
    </row>
    <row r="25" spans="1:22" s="2" customFormat="1" ht="12.75" customHeight="1">
      <c r="A25" s="22"/>
      <c r="B25" s="23"/>
      <c r="C25" s="23"/>
      <c r="D25" s="23"/>
      <c r="E25" s="11" t="s">
        <v>5</v>
      </c>
      <c r="F25" s="11"/>
      <c r="G25" s="11"/>
      <c r="H25" s="11"/>
      <c r="I25" s="11"/>
      <c r="J25" s="11"/>
      <c r="K25" s="11"/>
      <c r="L25" s="261"/>
      <c r="M25" s="261"/>
      <c r="N25" s="261"/>
      <c r="O25" s="259">
        <f t="shared" si="1"/>
        <v>0</v>
      </c>
      <c r="P25" s="261"/>
      <c r="Q25" s="261"/>
      <c r="R25" s="234">
        <f t="shared" si="2"/>
        <v>0</v>
      </c>
      <c r="S25" s="261"/>
      <c r="T25" s="261"/>
      <c r="V25" s="229"/>
    </row>
    <row r="26" spans="1:22" s="2" customFormat="1" ht="25.5" customHeight="1">
      <c r="A26" s="22" t="s">
        <v>185</v>
      </c>
      <c r="B26" s="23" t="s">
        <v>183</v>
      </c>
      <c r="C26" s="23" t="s">
        <v>186</v>
      </c>
      <c r="D26" s="23" t="s">
        <v>162</v>
      </c>
      <c r="E26" s="235" t="s">
        <v>187</v>
      </c>
      <c r="F26" s="235">
        <f>F28</f>
        <v>350000</v>
      </c>
      <c r="G26" s="235">
        <f>G28</f>
        <v>0</v>
      </c>
      <c r="H26" s="235">
        <f>H28</f>
        <v>350000</v>
      </c>
      <c r="I26" s="235"/>
      <c r="J26" s="235"/>
      <c r="K26" s="235"/>
      <c r="L26" s="261"/>
      <c r="M26" s="261"/>
      <c r="N26" s="261"/>
      <c r="O26" s="259">
        <f t="shared" si="1"/>
        <v>0</v>
      </c>
      <c r="P26" s="261"/>
      <c r="Q26" s="261"/>
      <c r="R26" s="234">
        <f t="shared" si="2"/>
        <v>0</v>
      </c>
      <c r="S26" s="261"/>
      <c r="T26" s="261"/>
      <c r="V26" s="229"/>
    </row>
    <row r="27" spans="1:22" s="2" customFormat="1" ht="12.75" customHeight="1">
      <c r="A27" s="22"/>
      <c r="B27" s="23"/>
      <c r="C27" s="23"/>
      <c r="D27" s="23"/>
      <c r="E27" s="11" t="s">
        <v>167</v>
      </c>
      <c r="F27" s="11"/>
      <c r="G27" s="11"/>
      <c r="H27" s="11"/>
      <c r="I27" s="11"/>
      <c r="J27" s="11"/>
      <c r="K27" s="11"/>
      <c r="L27" s="261"/>
      <c r="M27" s="261"/>
      <c r="N27" s="261"/>
      <c r="O27" s="259">
        <f t="shared" si="1"/>
        <v>0</v>
      </c>
      <c r="P27" s="261"/>
      <c r="Q27" s="261"/>
      <c r="R27" s="234">
        <f t="shared" si="2"/>
        <v>0</v>
      </c>
      <c r="S27" s="261"/>
      <c r="T27" s="261"/>
      <c r="V27" s="229"/>
    </row>
    <row r="28" spans="1:22" s="2" customFormat="1" ht="25.5" customHeight="1">
      <c r="A28" s="22" t="s">
        <v>188</v>
      </c>
      <c r="B28" s="23" t="s">
        <v>183</v>
      </c>
      <c r="C28" s="23" t="s">
        <v>186</v>
      </c>
      <c r="D28" s="23" t="s">
        <v>165</v>
      </c>
      <c r="E28" s="14" t="s">
        <v>187</v>
      </c>
      <c r="F28" s="14">
        <f>G28+H28</f>
        <v>350000</v>
      </c>
      <c r="G28" s="14">
        <v>0</v>
      </c>
      <c r="H28" s="14">
        <v>350000</v>
      </c>
      <c r="I28" s="14"/>
      <c r="J28" s="14"/>
      <c r="K28" s="14"/>
      <c r="L28" s="261"/>
      <c r="M28" s="261"/>
      <c r="N28" s="261"/>
      <c r="O28" s="259">
        <f t="shared" si="1"/>
        <v>0</v>
      </c>
      <c r="P28" s="261"/>
      <c r="Q28" s="261"/>
      <c r="R28" s="234">
        <f t="shared" si="2"/>
        <v>0</v>
      </c>
      <c r="S28" s="261"/>
      <c r="T28" s="261"/>
      <c r="V28" s="229"/>
    </row>
    <row r="29" spans="1:22" s="2" customFormat="1" ht="30" customHeight="1">
      <c r="A29" s="22" t="s">
        <v>189</v>
      </c>
      <c r="B29" s="23" t="s">
        <v>183</v>
      </c>
      <c r="C29" s="23" t="s">
        <v>177</v>
      </c>
      <c r="D29" s="23" t="s">
        <v>162</v>
      </c>
      <c r="E29" s="235" t="s">
        <v>190</v>
      </c>
      <c r="F29" s="235"/>
      <c r="G29" s="235"/>
      <c r="H29" s="235"/>
      <c r="I29" s="235"/>
      <c r="J29" s="235"/>
      <c r="K29" s="235"/>
      <c r="L29" s="261"/>
      <c r="M29" s="261"/>
      <c r="N29" s="261"/>
      <c r="O29" s="259">
        <f t="shared" si="1"/>
        <v>0</v>
      </c>
      <c r="P29" s="261"/>
      <c r="Q29" s="261"/>
      <c r="R29" s="234">
        <f t="shared" si="2"/>
        <v>0</v>
      </c>
      <c r="S29" s="261"/>
      <c r="T29" s="261"/>
      <c r="V29" s="229"/>
    </row>
    <row r="30" spans="1:22" s="2" customFormat="1" ht="12.75" customHeight="1">
      <c r="A30" s="22"/>
      <c r="B30" s="23"/>
      <c r="C30" s="23"/>
      <c r="D30" s="23"/>
      <c r="E30" s="11" t="s">
        <v>167</v>
      </c>
      <c r="F30" s="11"/>
      <c r="G30" s="11"/>
      <c r="H30" s="11"/>
      <c r="I30" s="11"/>
      <c r="J30" s="11"/>
      <c r="K30" s="11"/>
      <c r="L30" s="261"/>
      <c r="M30" s="261"/>
      <c r="N30" s="261"/>
      <c r="O30" s="259">
        <f t="shared" si="1"/>
        <v>0</v>
      </c>
      <c r="P30" s="261"/>
      <c r="Q30" s="261"/>
      <c r="R30" s="234">
        <f t="shared" si="2"/>
        <v>0</v>
      </c>
      <c r="S30" s="261"/>
      <c r="T30" s="261"/>
      <c r="V30" s="229"/>
    </row>
    <row r="31" spans="1:22" s="2" customFormat="1" ht="20.25" customHeight="1">
      <c r="A31" s="22" t="s">
        <v>191</v>
      </c>
      <c r="B31" s="23" t="s">
        <v>183</v>
      </c>
      <c r="C31" s="23" t="s">
        <v>177</v>
      </c>
      <c r="D31" s="23" t="s">
        <v>165</v>
      </c>
      <c r="E31" s="14" t="s">
        <v>190</v>
      </c>
      <c r="F31" s="14"/>
      <c r="G31" s="14"/>
      <c r="H31" s="14"/>
      <c r="I31" s="14"/>
      <c r="J31" s="14"/>
      <c r="K31" s="14"/>
      <c r="L31" s="260"/>
      <c r="M31" s="260"/>
      <c r="N31" s="260"/>
      <c r="O31" s="259">
        <f t="shared" si="1"/>
        <v>0</v>
      </c>
      <c r="P31" s="260"/>
      <c r="Q31" s="260"/>
      <c r="R31" s="234">
        <f t="shared" si="2"/>
        <v>0</v>
      </c>
      <c r="S31" s="260"/>
      <c r="T31" s="260"/>
      <c r="V31" s="229"/>
    </row>
    <row r="32" spans="1:22" s="2" customFormat="1" ht="24" customHeight="1">
      <c r="A32" s="22" t="s">
        <v>192</v>
      </c>
      <c r="B32" s="23" t="s">
        <v>193</v>
      </c>
      <c r="C32" s="23" t="s">
        <v>162</v>
      </c>
      <c r="D32" s="23" t="s">
        <v>162</v>
      </c>
      <c r="E32" s="235" t="s">
        <v>194</v>
      </c>
      <c r="F32" s="235">
        <f aca="true" t="shared" si="6" ref="F32:K32">F37+F41+F45+F49</f>
        <v>358410750</v>
      </c>
      <c r="G32" s="235">
        <f t="shared" si="6"/>
        <v>44107576.4</v>
      </c>
      <c r="H32" s="235">
        <f t="shared" si="6"/>
        <v>314303173.5999999</v>
      </c>
      <c r="I32" s="235">
        <f t="shared" si="6"/>
        <v>657653507</v>
      </c>
      <c r="J32" s="235">
        <f t="shared" si="6"/>
        <v>53857000</v>
      </c>
      <c r="K32" s="235">
        <f t="shared" si="6"/>
        <v>603796507</v>
      </c>
      <c r="L32" s="257">
        <f>L37+L45+L49</f>
        <v>-126300000</v>
      </c>
      <c r="M32" s="257">
        <f>M37+M45+M49+M34</f>
        <v>36700000</v>
      </c>
      <c r="N32" s="257">
        <f>N37+N45+N49</f>
        <v>-145000000</v>
      </c>
      <c r="O32" s="259">
        <f t="shared" si="1"/>
        <v>-59300000</v>
      </c>
      <c r="P32" s="257">
        <f>P37+P45+P49+P34</f>
        <v>38700000</v>
      </c>
      <c r="Q32" s="257">
        <f>Q37+Q45+Q49</f>
        <v>-98000000</v>
      </c>
      <c r="R32" s="234">
        <f t="shared" si="2"/>
        <v>-41300000</v>
      </c>
      <c r="S32" s="257">
        <f>S37+S45+S49+S34</f>
        <v>38700000</v>
      </c>
      <c r="T32" s="257">
        <f>T37+T45+T49</f>
        <v>-80000000</v>
      </c>
      <c r="V32" s="229"/>
    </row>
    <row r="33" spans="1:22" s="2" customFormat="1" ht="12.75" customHeight="1">
      <c r="A33" s="22"/>
      <c r="B33" s="23"/>
      <c r="C33" s="23"/>
      <c r="D33" s="23"/>
      <c r="E33" s="11" t="s">
        <v>5</v>
      </c>
      <c r="F33" s="11"/>
      <c r="G33" s="11"/>
      <c r="H33" s="11"/>
      <c r="I33" s="11"/>
      <c r="J33" s="11"/>
      <c r="K33" s="11"/>
      <c r="L33" s="261"/>
      <c r="M33" s="261"/>
      <c r="N33" s="261"/>
      <c r="O33" s="259">
        <f t="shared" si="1"/>
        <v>0</v>
      </c>
      <c r="P33" s="261"/>
      <c r="Q33" s="261"/>
      <c r="R33" s="234">
        <f t="shared" si="2"/>
        <v>0</v>
      </c>
      <c r="S33" s="261"/>
      <c r="T33" s="261"/>
      <c r="V33" s="229"/>
    </row>
    <row r="34" spans="1:22" s="2" customFormat="1" ht="33.75" customHeight="1">
      <c r="A34" s="22" t="s">
        <v>195</v>
      </c>
      <c r="B34" s="23" t="s">
        <v>193</v>
      </c>
      <c r="C34" s="23" t="s">
        <v>165</v>
      </c>
      <c r="D34" s="23" t="s">
        <v>162</v>
      </c>
      <c r="E34" s="235" t="s">
        <v>196</v>
      </c>
      <c r="F34" s="235"/>
      <c r="G34" s="235"/>
      <c r="H34" s="235"/>
      <c r="I34" s="235"/>
      <c r="J34" s="235"/>
      <c r="K34" s="235"/>
      <c r="L34" s="261">
        <f>M34+N34</f>
        <v>48000000</v>
      </c>
      <c r="M34" s="261">
        <f>M36</f>
        <v>18000000</v>
      </c>
      <c r="N34" s="261">
        <f>N36</f>
        <v>30000000</v>
      </c>
      <c r="O34" s="259">
        <f t="shared" si="1"/>
        <v>35000000</v>
      </c>
      <c r="P34" s="261">
        <v>18000000</v>
      </c>
      <c r="Q34" s="261">
        <v>17000000</v>
      </c>
      <c r="R34" s="234">
        <f t="shared" si="2"/>
        <v>35000000</v>
      </c>
      <c r="S34" s="261">
        <v>18000000</v>
      </c>
      <c r="T34" s="261">
        <v>17000000</v>
      </c>
      <c r="V34" s="229"/>
    </row>
    <row r="35" spans="1:22" s="2" customFormat="1" ht="12.75" customHeight="1">
      <c r="A35" s="22"/>
      <c r="B35" s="23"/>
      <c r="C35" s="23"/>
      <c r="D35" s="23"/>
      <c r="E35" s="11" t="s">
        <v>167</v>
      </c>
      <c r="F35" s="11"/>
      <c r="G35" s="11"/>
      <c r="H35" s="11"/>
      <c r="I35" s="11"/>
      <c r="J35" s="11"/>
      <c r="K35" s="11"/>
      <c r="L35" s="261">
        <f>M35+N35</f>
        <v>0</v>
      </c>
      <c r="M35" s="260"/>
      <c r="N35" s="260"/>
      <c r="O35" s="259">
        <f t="shared" si="1"/>
        <v>0</v>
      </c>
      <c r="P35" s="260"/>
      <c r="Q35" s="260"/>
      <c r="R35" s="234">
        <f t="shared" si="2"/>
        <v>0</v>
      </c>
      <c r="S35" s="260"/>
      <c r="T35" s="260"/>
      <c r="V35" s="229"/>
    </row>
    <row r="36" spans="1:22" s="2" customFormat="1" ht="27.75" customHeight="1">
      <c r="A36" s="22" t="s">
        <v>197</v>
      </c>
      <c r="B36" s="23" t="s">
        <v>193</v>
      </c>
      <c r="C36" s="23" t="s">
        <v>165</v>
      </c>
      <c r="D36" s="23" t="s">
        <v>165</v>
      </c>
      <c r="E36" s="14" t="s">
        <v>571</v>
      </c>
      <c r="F36" s="14"/>
      <c r="G36" s="14"/>
      <c r="H36" s="14"/>
      <c r="I36" s="14"/>
      <c r="J36" s="14"/>
      <c r="K36" s="14"/>
      <c r="L36" s="261">
        <f>M36+N36</f>
        <v>48000000</v>
      </c>
      <c r="M36" s="261">
        <v>18000000</v>
      </c>
      <c r="N36" s="261">
        <v>30000000</v>
      </c>
      <c r="O36" s="259">
        <f t="shared" si="1"/>
        <v>35000000</v>
      </c>
      <c r="P36" s="261">
        <v>18000000</v>
      </c>
      <c r="Q36" s="261">
        <v>17000000</v>
      </c>
      <c r="R36" s="234">
        <f t="shared" si="2"/>
        <v>35000000</v>
      </c>
      <c r="S36" s="261">
        <v>18000000</v>
      </c>
      <c r="T36" s="261">
        <v>17000000</v>
      </c>
      <c r="V36" s="229"/>
    </row>
    <row r="37" spans="1:22" s="2" customFormat="1" ht="30" customHeight="1">
      <c r="A37" s="22" t="s">
        <v>198</v>
      </c>
      <c r="B37" s="23" t="s">
        <v>193</v>
      </c>
      <c r="C37" s="23" t="s">
        <v>186</v>
      </c>
      <c r="D37" s="23" t="s">
        <v>162</v>
      </c>
      <c r="E37" s="235" t="s">
        <v>199</v>
      </c>
      <c r="F37" s="235">
        <f aca="true" t="shared" si="7" ref="F37:N37">F39+F40</f>
        <v>118030857.4</v>
      </c>
      <c r="G37" s="235">
        <f t="shared" si="7"/>
        <v>17606055.4</v>
      </c>
      <c r="H37" s="235">
        <f t="shared" si="7"/>
        <v>100424802</v>
      </c>
      <c r="I37" s="235">
        <f t="shared" si="7"/>
        <v>181666130</v>
      </c>
      <c r="J37" s="235">
        <f t="shared" si="7"/>
        <v>29487000</v>
      </c>
      <c r="K37" s="235">
        <f t="shared" si="7"/>
        <v>152179130</v>
      </c>
      <c r="L37" s="257">
        <f t="shared" si="7"/>
        <v>210700000</v>
      </c>
      <c r="M37" s="257">
        <f t="shared" si="7"/>
        <v>700000</v>
      </c>
      <c r="N37" s="257">
        <f t="shared" si="7"/>
        <v>210000000</v>
      </c>
      <c r="O37" s="259">
        <f t="shared" si="1"/>
        <v>202700000</v>
      </c>
      <c r="P37" s="257">
        <f>P39+P40</f>
        <v>700000</v>
      </c>
      <c r="Q37" s="257">
        <f>Q39+Q40</f>
        <v>202000000</v>
      </c>
      <c r="R37" s="234">
        <f t="shared" si="2"/>
        <v>200700000</v>
      </c>
      <c r="S37" s="257">
        <f>S39+S40</f>
        <v>700000</v>
      </c>
      <c r="T37" s="257">
        <f>T39+T40</f>
        <v>200000000</v>
      </c>
      <c r="V37" s="229"/>
    </row>
    <row r="38" spans="1:22" s="2" customFormat="1" ht="12.75" customHeight="1">
      <c r="A38" s="22"/>
      <c r="B38" s="23"/>
      <c r="C38" s="23"/>
      <c r="D38" s="23"/>
      <c r="E38" s="11" t="s">
        <v>167</v>
      </c>
      <c r="F38" s="11"/>
      <c r="G38" s="11"/>
      <c r="H38" s="11"/>
      <c r="I38" s="11"/>
      <c r="J38" s="11"/>
      <c r="K38" s="11"/>
      <c r="L38" s="261"/>
      <c r="M38" s="261"/>
      <c r="N38" s="261"/>
      <c r="O38" s="259">
        <f t="shared" si="1"/>
        <v>0</v>
      </c>
      <c r="P38" s="261"/>
      <c r="Q38" s="261"/>
      <c r="R38" s="234">
        <f t="shared" si="2"/>
        <v>0</v>
      </c>
      <c r="S38" s="261"/>
      <c r="T38" s="261"/>
      <c r="V38" s="229"/>
    </row>
    <row r="39" spans="1:22" s="2" customFormat="1" ht="12.75" customHeight="1">
      <c r="A39" s="22">
        <v>2421</v>
      </c>
      <c r="B39" s="23" t="s">
        <v>193</v>
      </c>
      <c r="C39" s="23" t="s">
        <v>186</v>
      </c>
      <c r="D39" s="23">
        <v>1</v>
      </c>
      <c r="E39" s="11" t="s">
        <v>541</v>
      </c>
      <c r="F39" s="11">
        <f>G39+H39</f>
        <v>23536474</v>
      </c>
      <c r="G39" s="11">
        <v>14217724</v>
      </c>
      <c r="H39" s="11">
        <v>9318750</v>
      </c>
      <c r="I39" s="11">
        <f>J39+K39</f>
        <v>28187000</v>
      </c>
      <c r="J39" s="11">
        <v>28187000</v>
      </c>
      <c r="K39" s="11">
        <v>0</v>
      </c>
      <c r="L39" s="261">
        <f>M39+N39</f>
        <v>0</v>
      </c>
      <c r="M39" s="261">
        <v>0</v>
      </c>
      <c r="N39" s="261">
        <v>0</v>
      </c>
      <c r="O39" s="259">
        <f t="shared" si="1"/>
        <v>0</v>
      </c>
      <c r="P39" s="261">
        <v>0</v>
      </c>
      <c r="Q39" s="261">
        <v>0</v>
      </c>
      <c r="R39" s="234">
        <f t="shared" si="2"/>
        <v>0</v>
      </c>
      <c r="S39" s="261">
        <v>0</v>
      </c>
      <c r="T39" s="261">
        <v>0</v>
      </c>
      <c r="V39" s="229"/>
    </row>
    <row r="40" spans="1:22" s="2" customFormat="1" ht="12.75" customHeight="1">
      <c r="A40" s="22" t="s">
        <v>200</v>
      </c>
      <c r="B40" s="23" t="s">
        <v>193</v>
      </c>
      <c r="C40" s="23" t="s">
        <v>186</v>
      </c>
      <c r="D40" s="23" t="s">
        <v>201</v>
      </c>
      <c r="E40" s="14" t="s">
        <v>202</v>
      </c>
      <c r="F40" s="11">
        <f>G40+H40</f>
        <v>94494383.4</v>
      </c>
      <c r="G40" s="14">
        <v>3388331.4</v>
      </c>
      <c r="H40" s="14">
        <v>91106052</v>
      </c>
      <c r="I40" s="11">
        <f>J40+K40</f>
        <v>153479130</v>
      </c>
      <c r="J40" s="14">
        <v>1300000</v>
      </c>
      <c r="K40" s="14">
        <v>152179130</v>
      </c>
      <c r="L40" s="261">
        <f>M40+N40</f>
        <v>210700000</v>
      </c>
      <c r="M40" s="259">
        <v>700000</v>
      </c>
      <c r="N40" s="259">
        <v>210000000</v>
      </c>
      <c r="O40" s="259">
        <f t="shared" si="1"/>
        <v>202700000</v>
      </c>
      <c r="P40" s="259">
        <v>700000</v>
      </c>
      <c r="Q40" s="259">
        <v>202000000</v>
      </c>
      <c r="R40" s="234">
        <f t="shared" si="2"/>
        <v>200700000</v>
      </c>
      <c r="S40" s="259">
        <v>700000</v>
      </c>
      <c r="T40" s="259">
        <v>200000000</v>
      </c>
      <c r="V40" s="229"/>
    </row>
    <row r="41" spans="1:22" s="42" customFormat="1" ht="23.25" customHeight="1">
      <c r="A41" s="239" t="s">
        <v>203</v>
      </c>
      <c r="B41" s="240" t="s">
        <v>193</v>
      </c>
      <c r="C41" s="240" t="s">
        <v>171</v>
      </c>
      <c r="D41" s="240" t="s">
        <v>162</v>
      </c>
      <c r="E41" s="241" t="s">
        <v>204</v>
      </c>
      <c r="F41" s="241">
        <f>F43+F44</f>
        <v>197222791.3</v>
      </c>
      <c r="G41" s="241">
        <f>G43+G44</f>
        <v>501071</v>
      </c>
      <c r="H41" s="242">
        <f>H43+H44</f>
        <v>196721720.3</v>
      </c>
      <c r="I41" s="241">
        <f>I43</f>
        <v>103576797</v>
      </c>
      <c r="J41" s="241">
        <f>J43</f>
        <v>0</v>
      </c>
      <c r="K41" s="241">
        <f>K43</f>
        <v>103576797</v>
      </c>
      <c r="L41" s="261"/>
      <c r="M41" s="261"/>
      <c r="N41" s="261"/>
      <c r="O41" s="259">
        <f t="shared" si="1"/>
        <v>0</v>
      </c>
      <c r="P41" s="261"/>
      <c r="Q41" s="261"/>
      <c r="R41" s="234">
        <f t="shared" si="2"/>
        <v>0</v>
      </c>
      <c r="S41" s="261"/>
      <c r="T41" s="261"/>
      <c r="V41" s="227"/>
    </row>
    <row r="42" spans="1:22" s="2" customFormat="1" ht="12.75" customHeight="1">
      <c r="A42" s="22"/>
      <c r="B42" s="23"/>
      <c r="C42" s="23"/>
      <c r="D42" s="23"/>
      <c r="E42" s="11" t="s">
        <v>167</v>
      </c>
      <c r="F42" s="11"/>
      <c r="G42" s="11"/>
      <c r="H42" s="11"/>
      <c r="I42" s="11"/>
      <c r="J42" s="11"/>
      <c r="K42" s="11"/>
      <c r="L42" s="260"/>
      <c r="M42" s="260"/>
      <c r="N42" s="260"/>
      <c r="O42" s="259">
        <f t="shared" si="1"/>
        <v>0</v>
      </c>
      <c r="P42" s="260"/>
      <c r="Q42" s="260"/>
      <c r="R42" s="234">
        <f t="shared" si="2"/>
        <v>0</v>
      </c>
      <c r="S42" s="260"/>
      <c r="T42" s="260"/>
      <c r="V42" s="229"/>
    </row>
    <row r="43" spans="1:22" s="2" customFormat="1" ht="12.75" customHeight="1">
      <c r="A43" s="22">
        <v>2432</v>
      </c>
      <c r="B43" s="23" t="s">
        <v>193</v>
      </c>
      <c r="C43" s="23" t="s">
        <v>171</v>
      </c>
      <c r="D43" s="23">
        <v>2</v>
      </c>
      <c r="E43" s="11" t="s">
        <v>542</v>
      </c>
      <c r="F43" s="11">
        <f>G43+H43</f>
        <v>192182791.3</v>
      </c>
      <c r="G43" s="11">
        <v>501071</v>
      </c>
      <c r="H43" s="11">
        <v>191681720.3</v>
      </c>
      <c r="I43" s="11">
        <f>J43+K43</f>
        <v>103576797</v>
      </c>
      <c r="J43" s="11">
        <v>0</v>
      </c>
      <c r="K43" s="11">
        <v>103576797</v>
      </c>
      <c r="L43" s="260"/>
      <c r="M43" s="260"/>
      <c r="N43" s="260"/>
      <c r="O43" s="259">
        <f t="shared" si="1"/>
        <v>0</v>
      </c>
      <c r="P43" s="260"/>
      <c r="Q43" s="260"/>
      <c r="R43" s="234">
        <f t="shared" si="2"/>
        <v>0</v>
      </c>
      <c r="S43" s="260"/>
      <c r="T43" s="260"/>
      <c r="V43" s="229"/>
    </row>
    <row r="44" spans="1:22" s="2" customFormat="1" ht="12.75" customHeight="1">
      <c r="A44" s="22" t="s">
        <v>205</v>
      </c>
      <c r="B44" s="23" t="s">
        <v>193</v>
      </c>
      <c r="C44" s="23" t="s">
        <v>171</v>
      </c>
      <c r="D44" s="23" t="s">
        <v>177</v>
      </c>
      <c r="E44" s="14" t="s">
        <v>206</v>
      </c>
      <c r="F44" s="11">
        <f>G44+H44</f>
        <v>5040000</v>
      </c>
      <c r="G44" s="14">
        <v>0</v>
      </c>
      <c r="H44" s="14">
        <v>5040000</v>
      </c>
      <c r="I44" s="14"/>
      <c r="J44" s="14"/>
      <c r="K44" s="14"/>
      <c r="L44" s="261"/>
      <c r="M44" s="261"/>
      <c r="N44" s="261"/>
      <c r="O44" s="259">
        <f t="shared" si="1"/>
        <v>0</v>
      </c>
      <c r="P44" s="261"/>
      <c r="Q44" s="261"/>
      <c r="R44" s="234">
        <f t="shared" si="2"/>
        <v>0</v>
      </c>
      <c r="S44" s="261"/>
      <c r="T44" s="261"/>
      <c r="V44" s="229"/>
    </row>
    <row r="45" spans="1:22" s="2" customFormat="1" ht="24" customHeight="1">
      <c r="A45" s="22" t="s">
        <v>207</v>
      </c>
      <c r="B45" s="23" t="s">
        <v>193</v>
      </c>
      <c r="C45" s="23" t="s">
        <v>177</v>
      </c>
      <c r="D45" s="23" t="s">
        <v>162</v>
      </c>
      <c r="E45" s="235" t="s">
        <v>208</v>
      </c>
      <c r="F45" s="235">
        <f aca="true" t="shared" si="8" ref="F45:M45">F47</f>
        <v>872312719.3</v>
      </c>
      <c r="G45" s="238">
        <f t="shared" si="8"/>
        <v>26000450</v>
      </c>
      <c r="H45" s="235">
        <f t="shared" si="8"/>
        <v>846312269.3</v>
      </c>
      <c r="I45" s="235">
        <f t="shared" si="8"/>
        <v>723986280</v>
      </c>
      <c r="J45" s="235">
        <f t="shared" si="8"/>
        <v>24370000</v>
      </c>
      <c r="K45" s="235">
        <f t="shared" si="8"/>
        <v>699616280</v>
      </c>
      <c r="L45" s="261">
        <f>M45+N45</f>
        <v>363000000</v>
      </c>
      <c r="M45" s="257">
        <f t="shared" si="8"/>
        <v>18000000</v>
      </c>
      <c r="N45" s="257">
        <f>N47+N48</f>
        <v>345000000</v>
      </c>
      <c r="O45" s="259">
        <f t="shared" si="1"/>
        <v>420000000</v>
      </c>
      <c r="P45" s="257">
        <f>P47</f>
        <v>20000000</v>
      </c>
      <c r="Q45" s="257">
        <f>Q47+Q48</f>
        <v>400000000</v>
      </c>
      <c r="R45" s="234">
        <f t="shared" si="2"/>
        <v>440000000</v>
      </c>
      <c r="S45" s="257">
        <f>S47</f>
        <v>20000000</v>
      </c>
      <c r="T45" s="257">
        <f>T47+T48</f>
        <v>420000000</v>
      </c>
      <c r="V45" s="229"/>
    </row>
    <row r="46" spans="1:22" s="2" customFormat="1" ht="12.75" customHeight="1">
      <c r="A46" s="22"/>
      <c r="B46" s="23"/>
      <c r="C46" s="23"/>
      <c r="D46" s="23"/>
      <c r="E46" s="11" t="s">
        <v>167</v>
      </c>
      <c r="F46" s="11"/>
      <c r="G46" s="243"/>
      <c r="H46" s="11"/>
      <c r="I46" s="11"/>
      <c r="J46" s="11"/>
      <c r="K46" s="11"/>
      <c r="L46" s="260"/>
      <c r="M46" s="260"/>
      <c r="N46" s="260"/>
      <c r="O46" s="259">
        <f t="shared" si="1"/>
        <v>0</v>
      </c>
      <c r="P46" s="260"/>
      <c r="Q46" s="260"/>
      <c r="R46" s="234">
        <f t="shared" si="2"/>
        <v>0</v>
      </c>
      <c r="S46" s="260"/>
      <c r="T46" s="260"/>
      <c r="V46" s="229"/>
    </row>
    <row r="47" spans="1:22" s="2" customFormat="1" ht="12.75" customHeight="1">
      <c r="A47" s="22" t="s">
        <v>209</v>
      </c>
      <c r="B47" s="23" t="s">
        <v>193</v>
      </c>
      <c r="C47" s="23" t="s">
        <v>177</v>
      </c>
      <c r="D47" s="23" t="s">
        <v>165</v>
      </c>
      <c r="E47" s="14" t="s">
        <v>210</v>
      </c>
      <c r="F47" s="14">
        <f>G47+H47</f>
        <v>872312719.3</v>
      </c>
      <c r="G47" s="244">
        <v>26000450</v>
      </c>
      <c r="H47" s="14">
        <v>846312269.3</v>
      </c>
      <c r="I47" s="14">
        <f>J47+K47</f>
        <v>723986280</v>
      </c>
      <c r="J47" s="14">
        <v>24370000</v>
      </c>
      <c r="K47" s="14">
        <v>699616280</v>
      </c>
      <c r="L47" s="261">
        <f>M47+N47</f>
        <v>263000000</v>
      </c>
      <c r="M47" s="261">
        <v>18000000</v>
      </c>
      <c r="N47" s="261">
        <v>245000000</v>
      </c>
      <c r="O47" s="259">
        <f t="shared" si="1"/>
        <v>320000000</v>
      </c>
      <c r="P47" s="261">
        <v>20000000</v>
      </c>
      <c r="Q47" s="261">
        <v>300000000</v>
      </c>
      <c r="R47" s="234">
        <f t="shared" si="2"/>
        <v>340000000</v>
      </c>
      <c r="S47" s="261">
        <v>20000000</v>
      </c>
      <c r="T47" s="261">
        <v>320000000</v>
      </c>
      <c r="V47" s="229"/>
    </row>
    <row r="48" spans="1:22" s="2" customFormat="1" ht="12.75" customHeight="1">
      <c r="A48" s="22" t="s">
        <v>211</v>
      </c>
      <c r="B48" s="23" t="s">
        <v>193</v>
      </c>
      <c r="C48" s="23" t="s">
        <v>177</v>
      </c>
      <c r="D48" s="23" t="s">
        <v>177</v>
      </c>
      <c r="E48" s="14" t="s">
        <v>212</v>
      </c>
      <c r="F48" s="14"/>
      <c r="G48" s="14"/>
      <c r="H48" s="14"/>
      <c r="I48" s="14"/>
      <c r="J48" s="14"/>
      <c r="K48" s="14"/>
      <c r="L48" s="261">
        <f>M48+N48</f>
        <v>100000000</v>
      </c>
      <c r="M48" s="261"/>
      <c r="N48" s="261">
        <v>100000000</v>
      </c>
      <c r="O48" s="259"/>
      <c r="P48" s="261"/>
      <c r="Q48" s="261">
        <v>100000000</v>
      </c>
      <c r="R48" s="234"/>
      <c r="S48" s="261"/>
      <c r="T48" s="261">
        <v>100000000</v>
      </c>
      <c r="V48" s="229"/>
    </row>
    <row r="49" spans="1:22" s="2" customFormat="1" ht="30.75" customHeight="1">
      <c r="A49" s="22" t="s">
        <v>214</v>
      </c>
      <c r="B49" s="23" t="s">
        <v>193</v>
      </c>
      <c r="C49" s="23" t="s">
        <v>215</v>
      </c>
      <c r="D49" s="23" t="s">
        <v>162</v>
      </c>
      <c r="E49" s="235" t="s">
        <v>216</v>
      </c>
      <c r="F49" s="235">
        <f aca="true" t="shared" si="9" ref="F49:N49">F51</f>
        <v>-829155618</v>
      </c>
      <c r="G49" s="245">
        <f t="shared" si="9"/>
        <v>0</v>
      </c>
      <c r="H49" s="235">
        <f t="shared" si="9"/>
        <v>-829155618</v>
      </c>
      <c r="I49" s="235">
        <f t="shared" si="9"/>
        <v>-351575700</v>
      </c>
      <c r="J49" s="235">
        <f t="shared" si="9"/>
        <v>0</v>
      </c>
      <c r="K49" s="235">
        <f t="shared" si="9"/>
        <v>-351575700</v>
      </c>
      <c r="L49" s="257">
        <f t="shared" si="9"/>
        <v>-700000000</v>
      </c>
      <c r="M49" s="257">
        <f t="shared" si="9"/>
        <v>0</v>
      </c>
      <c r="N49" s="257">
        <f t="shared" si="9"/>
        <v>-700000000</v>
      </c>
      <c r="O49" s="259">
        <f t="shared" si="1"/>
        <v>-700000000</v>
      </c>
      <c r="P49" s="257">
        <f>P51</f>
        <v>0</v>
      </c>
      <c r="Q49" s="257">
        <f>Q51</f>
        <v>-700000000</v>
      </c>
      <c r="R49" s="234">
        <f t="shared" si="2"/>
        <v>-700000000</v>
      </c>
      <c r="S49" s="257">
        <f>S51</f>
        <v>0</v>
      </c>
      <c r="T49" s="257">
        <f>T51</f>
        <v>-700000000</v>
      </c>
      <c r="V49" s="229"/>
    </row>
    <row r="50" spans="1:22" s="2" customFormat="1" ht="12.75" customHeight="1">
      <c r="A50" s="22"/>
      <c r="B50" s="23"/>
      <c r="C50" s="23"/>
      <c r="D50" s="23"/>
      <c r="E50" s="11" t="s">
        <v>167</v>
      </c>
      <c r="F50" s="11"/>
      <c r="G50" s="11"/>
      <c r="H50" s="11"/>
      <c r="I50" s="11"/>
      <c r="J50" s="11"/>
      <c r="K50" s="11"/>
      <c r="L50" s="260"/>
      <c r="M50" s="260"/>
      <c r="N50" s="260"/>
      <c r="O50" s="259">
        <f t="shared" si="1"/>
        <v>0</v>
      </c>
      <c r="P50" s="260"/>
      <c r="Q50" s="260"/>
      <c r="R50" s="234">
        <f t="shared" si="2"/>
        <v>0</v>
      </c>
      <c r="S50" s="260"/>
      <c r="T50" s="260"/>
      <c r="V50" s="229"/>
    </row>
    <row r="51" spans="1:22" s="248" customFormat="1" ht="12.75" customHeight="1">
      <c r="A51" s="239" t="s">
        <v>217</v>
      </c>
      <c r="B51" s="240" t="s">
        <v>193</v>
      </c>
      <c r="C51" s="240" t="s">
        <v>215</v>
      </c>
      <c r="D51" s="240" t="s">
        <v>165</v>
      </c>
      <c r="E51" s="61" t="s">
        <v>216</v>
      </c>
      <c r="F51" s="61">
        <f>G51+H51</f>
        <v>-829155618</v>
      </c>
      <c r="G51" s="246">
        <v>0</v>
      </c>
      <c r="H51" s="61">
        <v>-829155618</v>
      </c>
      <c r="I51" s="61">
        <f>J51+K51</f>
        <v>-351575700</v>
      </c>
      <c r="J51" s="61">
        <v>0</v>
      </c>
      <c r="K51" s="61">
        <v>-351575700</v>
      </c>
      <c r="L51" s="261">
        <f>M51+N51</f>
        <v>-700000000</v>
      </c>
      <c r="M51" s="261">
        <v>0</v>
      </c>
      <c r="N51" s="261">
        <v>-700000000</v>
      </c>
      <c r="O51" s="259">
        <f t="shared" si="1"/>
        <v>-700000000</v>
      </c>
      <c r="P51" s="261">
        <v>0</v>
      </c>
      <c r="Q51" s="261">
        <v>-700000000</v>
      </c>
      <c r="R51" s="234">
        <f t="shared" si="2"/>
        <v>-700000000</v>
      </c>
      <c r="S51" s="261">
        <v>0</v>
      </c>
      <c r="T51" s="261">
        <v>-700000000</v>
      </c>
      <c r="V51" s="249"/>
    </row>
    <row r="52" spans="1:22" s="2" customFormat="1" ht="32.25" customHeight="1">
      <c r="A52" s="22" t="s">
        <v>218</v>
      </c>
      <c r="B52" s="23" t="s">
        <v>219</v>
      </c>
      <c r="C52" s="23" t="s">
        <v>162</v>
      </c>
      <c r="D52" s="23" t="s">
        <v>162</v>
      </c>
      <c r="E52" s="235" t="s">
        <v>220</v>
      </c>
      <c r="F52" s="245">
        <f aca="true" t="shared" si="10" ref="F52:N52">F54+F57</f>
        <v>170149335.5</v>
      </c>
      <c r="G52" s="245">
        <f t="shared" si="10"/>
        <v>170149335.5</v>
      </c>
      <c r="H52" s="245">
        <f t="shared" si="10"/>
        <v>0</v>
      </c>
      <c r="I52" s="235">
        <f t="shared" si="10"/>
        <v>362375400</v>
      </c>
      <c r="J52" s="235">
        <f t="shared" si="10"/>
        <v>362375400</v>
      </c>
      <c r="K52" s="235">
        <f t="shared" si="10"/>
        <v>0</v>
      </c>
      <c r="L52" s="257">
        <f t="shared" si="10"/>
        <v>42000000</v>
      </c>
      <c r="M52" s="257">
        <f t="shared" si="10"/>
        <v>42000000</v>
      </c>
      <c r="N52" s="257">
        <f t="shared" si="10"/>
        <v>0</v>
      </c>
      <c r="O52" s="259">
        <f t="shared" si="1"/>
        <v>12000000</v>
      </c>
      <c r="P52" s="257">
        <f>P54+P57</f>
        <v>12000000</v>
      </c>
      <c r="Q52" s="257">
        <f>Q54+Q57</f>
        <v>0</v>
      </c>
      <c r="R52" s="234">
        <f t="shared" si="2"/>
        <v>12000000</v>
      </c>
      <c r="S52" s="257">
        <f>S54+S57</f>
        <v>12000000</v>
      </c>
      <c r="T52" s="257">
        <f>T54+T57</f>
        <v>0</v>
      </c>
      <c r="V52" s="229"/>
    </row>
    <row r="53" spans="1:22" s="2" customFormat="1" ht="12.75" customHeight="1">
      <c r="A53" s="22"/>
      <c r="B53" s="23"/>
      <c r="C53" s="23"/>
      <c r="D53" s="23"/>
      <c r="E53" s="11" t="s">
        <v>5</v>
      </c>
      <c r="F53" s="11"/>
      <c r="G53" s="11"/>
      <c r="H53" s="11"/>
      <c r="I53" s="11"/>
      <c r="J53" s="11"/>
      <c r="K53" s="11"/>
      <c r="L53" s="260"/>
      <c r="M53" s="260"/>
      <c r="N53" s="260"/>
      <c r="O53" s="259">
        <f t="shared" si="1"/>
        <v>0</v>
      </c>
      <c r="P53" s="260"/>
      <c r="Q53" s="260"/>
      <c r="R53" s="234">
        <f t="shared" si="2"/>
        <v>0</v>
      </c>
      <c r="S53" s="260"/>
      <c r="T53" s="260"/>
      <c r="V53" s="229"/>
    </row>
    <row r="54" spans="1:252" s="4" customFormat="1" ht="27.75" customHeight="1">
      <c r="A54" s="8" t="s">
        <v>221</v>
      </c>
      <c r="B54" s="6" t="s">
        <v>219</v>
      </c>
      <c r="C54" s="6" t="s">
        <v>165</v>
      </c>
      <c r="D54" s="6" t="s">
        <v>162</v>
      </c>
      <c r="E54" s="24" t="s">
        <v>222</v>
      </c>
      <c r="F54" s="236">
        <f aca="true" t="shared" si="11" ref="F54:N54">F56</f>
        <v>142836513.3</v>
      </c>
      <c r="G54" s="236">
        <f t="shared" si="11"/>
        <v>142836513.3</v>
      </c>
      <c r="H54" s="236">
        <f t="shared" si="11"/>
        <v>0</v>
      </c>
      <c r="I54" s="24">
        <f t="shared" si="11"/>
        <v>312375400</v>
      </c>
      <c r="J54" s="24">
        <f t="shared" si="11"/>
        <v>312375400</v>
      </c>
      <c r="K54" s="24">
        <f t="shared" si="11"/>
        <v>0</v>
      </c>
      <c r="L54" s="257">
        <f t="shared" si="11"/>
        <v>33000000</v>
      </c>
      <c r="M54" s="257">
        <f t="shared" si="11"/>
        <v>33000000</v>
      </c>
      <c r="N54" s="257">
        <f t="shared" si="11"/>
        <v>0</v>
      </c>
      <c r="O54" s="259">
        <f t="shared" si="1"/>
        <v>3000000</v>
      </c>
      <c r="P54" s="257">
        <f>P56</f>
        <v>3000000</v>
      </c>
      <c r="Q54" s="257">
        <f>Q56</f>
        <v>0</v>
      </c>
      <c r="R54" s="234">
        <f t="shared" si="2"/>
        <v>3000000</v>
      </c>
      <c r="S54" s="257">
        <f>S56</f>
        <v>3000000</v>
      </c>
      <c r="T54" s="257">
        <f>T56</f>
        <v>0</v>
      </c>
      <c r="U54" s="230"/>
      <c r="V54" s="231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  <c r="IR54" s="230"/>
    </row>
    <row r="55" spans="1:22" s="2" customFormat="1" ht="12.75" customHeight="1">
      <c r="A55" s="22"/>
      <c r="B55" s="23"/>
      <c r="C55" s="23"/>
      <c r="D55" s="23"/>
      <c r="E55" s="11" t="s">
        <v>167</v>
      </c>
      <c r="F55" s="11"/>
      <c r="G55" s="11"/>
      <c r="H55" s="11"/>
      <c r="I55" s="11"/>
      <c r="J55" s="11"/>
      <c r="K55" s="11"/>
      <c r="L55" s="260"/>
      <c r="M55" s="260"/>
      <c r="N55" s="260"/>
      <c r="O55" s="259">
        <f t="shared" si="1"/>
        <v>0</v>
      </c>
      <c r="P55" s="260"/>
      <c r="Q55" s="260"/>
      <c r="R55" s="234">
        <f t="shared" si="2"/>
        <v>0</v>
      </c>
      <c r="S55" s="260"/>
      <c r="T55" s="260"/>
      <c r="V55" s="229"/>
    </row>
    <row r="56" spans="1:22" s="2" customFormat="1" ht="12.75" customHeight="1">
      <c r="A56" s="22" t="s">
        <v>223</v>
      </c>
      <c r="B56" s="23" t="s">
        <v>219</v>
      </c>
      <c r="C56" s="23" t="s">
        <v>165</v>
      </c>
      <c r="D56" s="23" t="s">
        <v>165</v>
      </c>
      <c r="E56" s="11" t="s">
        <v>222</v>
      </c>
      <c r="F56" s="243">
        <f>G56+H56</f>
        <v>142836513.3</v>
      </c>
      <c r="G56" s="11">
        <v>142836513.3</v>
      </c>
      <c r="H56" s="243">
        <v>0</v>
      </c>
      <c r="I56" s="11">
        <f>J56+K56</f>
        <v>312375400</v>
      </c>
      <c r="J56" s="11">
        <v>312375400</v>
      </c>
      <c r="K56" s="11">
        <v>0</v>
      </c>
      <c r="L56" s="261">
        <f>M56+N56</f>
        <v>33000000</v>
      </c>
      <c r="M56" s="261">
        <v>33000000</v>
      </c>
      <c r="N56" s="261">
        <v>0</v>
      </c>
      <c r="O56" s="259">
        <f t="shared" si="1"/>
        <v>3000000</v>
      </c>
      <c r="P56" s="261">
        <v>3000000</v>
      </c>
      <c r="Q56" s="261">
        <v>0</v>
      </c>
      <c r="R56" s="234">
        <f t="shared" si="2"/>
        <v>3000000</v>
      </c>
      <c r="S56" s="261">
        <v>3000000</v>
      </c>
      <c r="T56" s="261">
        <v>0</v>
      </c>
      <c r="V56" s="229"/>
    </row>
    <row r="57" spans="1:252" s="4" customFormat="1" ht="27.75" customHeight="1">
      <c r="A57" s="8" t="s">
        <v>224</v>
      </c>
      <c r="B57" s="6" t="s">
        <v>219</v>
      </c>
      <c r="C57" s="6" t="s">
        <v>179</v>
      </c>
      <c r="D57" s="6" t="s">
        <v>162</v>
      </c>
      <c r="E57" s="24" t="s">
        <v>225</v>
      </c>
      <c r="F57" s="250">
        <f aca="true" t="shared" si="12" ref="F57:N57">F59</f>
        <v>27312822.2</v>
      </c>
      <c r="G57" s="250">
        <f t="shared" si="12"/>
        <v>27312822.2</v>
      </c>
      <c r="H57" s="250">
        <f t="shared" si="12"/>
        <v>0</v>
      </c>
      <c r="I57" s="24">
        <f t="shared" si="12"/>
        <v>50000000</v>
      </c>
      <c r="J57" s="24">
        <f t="shared" si="12"/>
        <v>50000000</v>
      </c>
      <c r="K57" s="24">
        <f t="shared" si="12"/>
        <v>0</v>
      </c>
      <c r="L57" s="257">
        <f t="shared" si="12"/>
        <v>9000000</v>
      </c>
      <c r="M57" s="257">
        <f t="shared" si="12"/>
        <v>9000000</v>
      </c>
      <c r="N57" s="257">
        <f t="shared" si="12"/>
        <v>0</v>
      </c>
      <c r="O57" s="259">
        <f t="shared" si="1"/>
        <v>9000000</v>
      </c>
      <c r="P57" s="257">
        <f>P59</f>
        <v>9000000</v>
      </c>
      <c r="Q57" s="257">
        <f>Q59</f>
        <v>0</v>
      </c>
      <c r="R57" s="234">
        <f t="shared" si="2"/>
        <v>9000000</v>
      </c>
      <c r="S57" s="257">
        <f>S59</f>
        <v>9000000</v>
      </c>
      <c r="T57" s="257">
        <f>T59</f>
        <v>0</v>
      </c>
      <c r="U57" s="230"/>
      <c r="V57" s="231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  <c r="IQ57" s="230"/>
      <c r="IR57" s="230"/>
    </row>
    <row r="58" spans="1:22" s="2" customFormat="1" ht="12.75" customHeight="1">
      <c r="A58" s="22"/>
      <c r="B58" s="23"/>
      <c r="C58" s="23"/>
      <c r="D58" s="23"/>
      <c r="E58" s="11" t="s">
        <v>167</v>
      </c>
      <c r="F58" s="11"/>
      <c r="G58" s="11"/>
      <c r="H58" s="11"/>
      <c r="I58" s="11"/>
      <c r="J58" s="11"/>
      <c r="K58" s="11"/>
      <c r="L58" s="261"/>
      <c r="M58" s="261"/>
      <c r="N58" s="261"/>
      <c r="O58" s="259">
        <f t="shared" si="1"/>
        <v>0</v>
      </c>
      <c r="P58" s="261"/>
      <c r="Q58" s="261"/>
      <c r="R58" s="234">
        <f t="shared" si="2"/>
        <v>0</v>
      </c>
      <c r="S58" s="261"/>
      <c r="T58" s="261"/>
      <c r="V58" s="229"/>
    </row>
    <row r="59" spans="1:22" s="2" customFormat="1" ht="12.75" customHeight="1">
      <c r="A59" s="22" t="s">
        <v>226</v>
      </c>
      <c r="B59" s="23" t="s">
        <v>219</v>
      </c>
      <c r="C59" s="23" t="s">
        <v>179</v>
      </c>
      <c r="D59" s="23" t="s">
        <v>165</v>
      </c>
      <c r="E59" s="11" t="s">
        <v>225</v>
      </c>
      <c r="F59" s="251">
        <f>G59+H59</f>
        <v>27312822.2</v>
      </c>
      <c r="G59" s="11">
        <v>27312822.2</v>
      </c>
      <c r="H59" s="251">
        <v>0</v>
      </c>
      <c r="I59" s="11">
        <f>J59+K59</f>
        <v>50000000</v>
      </c>
      <c r="J59" s="11">
        <v>50000000</v>
      </c>
      <c r="K59" s="11">
        <v>0</v>
      </c>
      <c r="L59" s="261">
        <f>M59+N59</f>
        <v>9000000</v>
      </c>
      <c r="M59" s="261">
        <v>9000000</v>
      </c>
      <c r="N59" s="261">
        <v>0</v>
      </c>
      <c r="O59" s="259">
        <f t="shared" si="1"/>
        <v>9000000</v>
      </c>
      <c r="P59" s="261">
        <v>9000000</v>
      </c>
      <c r="Q59" s="261">
        <v>0</v>
      </c>
      <c r="R59" s="234">
        <f t="shared" si="2"/>
        <v>9000000</v>
      </c>
      <c r="S59" s="261">
        <v>9000000</v>
      </c>
      <c r="T59" s="261">
        <v>0</v>
      </c>
      <c r="V59" s="229"/>
    </row>
    <row r="60" spans="1:22" s="2" customFormat="1" ht="31.5" customHeight="1">
      <c r="A60" s="22" t="s">
        <v>227</v>
      </c>
      <c r="B60" s="23" t="s">
        <v>228</v>
      </c>
      <c r="C60" s="23" t="s">
        <v>162</v>
      </c>
      <c r="D60" s="23" t="s">
        <v>162</v>
      </c>
      <c r="E60" s="235" t="s">
        <v>229</v>
      </c>
      <c r="F60" s="235">
        <f aca="true" t="shared" si="13" ref="F60:K60">F62+F65+F68</f>
        <v>306937895.4</v>
      </c>
      <c r="G60" s="235">
        <f t="shared" si="13"/>
        <v>97009586.3</v>
      </c>
      <c r="H60" s="235">
        <f t="shared" si="13"/>
        <v>209928309.1</v>
      </c>
      <c r="I60" s="235">
        <f t="shared" si="13"/>
        <v>476069338.1</v>
      </c>
      <c r="J60" s="235">
        <f t="shared" si="13"/>
        <v>107310178.1</v>
      </c>
      <c r="K60" s="235">
        <f t="shared" si="13"/>
        <v>368759160</v>
      </c>
      <c r="L60" s="257">
        <f>L62+L68</f>
        <v>755000000</v>
      </c>
      <c r="M60" s="257">
        <f>M62+M68</f>
        <v>370000000</v>
      </c>
      <c r="N60" s="257">
        <f>N62+N68</f>
        <v>385000000</v>
      </c>
      <c r="O60" s="259">
        <f t="shared" si="1"/>
        <v>770000000</v>
      </c>
      <c r="P60" s="257">
        <f>P62+P68</f>
        <v>400000000</v>
      </c>
      <c r="Q60" s="257">
        <f>Q62+Q68</f>
        <v>370000000</v>
      </c>
      <c r="R60" s="234">
        <f t="shared" si="2"/>
        <v>769000000</v>
      </c>
      <c r="S60" s="257">
        <f>S62+S68</f>
        <v>410000000</v>
      </c>
      <c r="T60" s="257">
        <f>T62+T68</f>
        <v>359000000</v>
      </c>
      <c r="V60" s="229"/>
    </row>
    <row r="61" spans="1:22" s="2" customFormat="1" ht="12.75" customHeight="1">
      <c r="A61" s="22"/>
      <c r="B61" s="23"/>
      <c r="C61" s="23"/>
      <c r="D61" s="23"/>
      <c r="E61" s="11" t="s">
        <v>5</v>
      </c>
      <c r="F61" s="11"/>
      <c r="G61" s="11"/>
      <c r="H61" s="11"/>
      <c r="I61" s="11"/>
      <c r="J61" s="11"/>
      <c r="K61" s="11"/>
      <c r="L61" s="261"/>
      <c r="M61" s="261"/>
      <c r="N61" s="261"/>
      <c r="O61" s="259">
        <f t="shared" si="1"/>
        <v>0</v>
      </c>
      <c r="P61" s="261"/>
      <c r="Q61" s="261"/>
      <c r="R61" s="234">
        <f t="shared" si="2"/>
        <v>0</v>
      </c>
      <c r="S61" s="261"/>
      <c r="T61" s="261"/>
      <c r="V61" s="229"/>
    </row>
    <row r="62" spans="1:252" s="4" customFormat="1" ht="27.75" customHeight="1">
      <c r="A62" s="8" t="s">
        <v>230</v>
      </c>
      <c r="B62" s="6" t="s">
        <v>228</v>
      </c>
      <c r="C62" s="6" t="s">
        <v>165</v>
      </c>
      <c r="D62" s="6" t="s">
        <v>162</v>
      </c>
      <c r="E62" s="24" t="s">
        <v>231</v>
      </c>
      <c r="F62" s="24">
        <f aca="true" t="shared" si="14" ref="F62:K62">F64</f>
        <v>39196398</v>
      </c>
      <c r="G62" s="24">
        <f t="shared" si="14"/>
        <v>19764599</v>
      </c>
      <c r="H62" s="24">
        <f t="shared" si="14"/>
        <v>19431799</v>
      </c>
      <c r="I62" s="24">
        <f t="shared" si="14"/>
        <v>85989660</v>
      </c>
      <c r="J62" s="24">
        <f t="shared" si="14"/>
        <v>20000000</v>
      </c>
      <c r="K62" s="24">
        <f t="shared" si="14"/>
        <v>65989660</v>
      </c>
      <c r="L62" s="261">
        <f aca="true" t="shared" si="15" ref="L62:L67">M62+N62</f>
        <v>620000000</v>
      </c>
      <c r="M62" s="257">
        <f>M64+M65+M66+M67</f>
        <v>285000000</v>
      </c>
      <c r="N62" s="257">
        <f>N64+N65+N66+N67</f>
        <v>335000000</v>
      </c>
      <c r="O62" s="259">
        <f t="shared" si="1"/>
        <v>630000000</v>
      </c>
      <c r="P62" s="257">
        <f>P64+P65+P66+P67</f>
        <v>310000000</v>
      </c>
      <c r="Q62" s="257">
        <f>Q64+Q65+Q66+Q67</f>
        <v>320000000</v>
      </c>
      <c r="R62" s="234">
        <f t="shared" si="2"/>
        <v>629000000</v>
      </c>
      <c r="S62" s="257">
        <f>S64+S65+S66+S67</f>
        <v>320000000</v>
      </c>
      <c r="T62" s="257">
        <f>T64+T65+T66+T67</f>
        <v>309000000</v>
      </c>
      <c r="U62" s="230"/>
      <c r="V62" s="231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  <c r="IR62" s="230"/>
    </row>
    <row r="63" spans="1:22" s="2" customFormat="1" ht="12.75" customHeight="1">
      <c r="A63" s="22"/>
      <c r="B63" s="23"/>
      <c r="C63" s="23"/>
      <c r="D63" s="23"/>
      <c r="E63" s="11" t="s">
        <v>167</v>
      </c>
      <c r="F63" s="11"/>
      <c r="G63" s="11"/>
      <c r="H63" s="11"/>
      <c r="I63" s="11"/>
      <c r="J63" s="11"/>
      <c r="K63" s="11"/>
      <c r="L63" s="261">
        <f t="shared" si="15"/>
        <v>0</v>
      </c>
      <c r="M63" s="261"/>
      <c r="N63" s="261"/>
      <c r="O63" s="259">
        <f t="shared" si="1"/>
        <v>0</v>
      </c>
      <c r="P63" s="261"/>
      <c r="Q63" s="261"/>
      <c r="R63" s="234">
        <f t="shared" si="2"/>
        <v>0</v>
      </c>
      <c r="S63" s="261"/>
      <c r="T63" s="261"/>
      <c r="V63" s="229"/>
    </row>
    <row r="64" spans="1:22" s="2" customFormat="1" ht="21" customHeight="1">
      <c r="A64" s="22" t="s">
        <v>232</v>
      </c>
      <c r="B64" s="23" t="s">
        <v>228</v>
      </c>
      <c r="C64" s="23" t="s">
        <v>165</v>
      </c>
      <c r="D64" s="23" t="s">
        <v>165</v>
      </c>
      <c r="E64" s="11" t="s">
        <v>570</v>
      </c>
      <c r="F64" s="11">
        <f>G64+H64</f>
        <v>39196398</v>
      </c>
      <c r="G64" s="11">
        <v>19764599</v>
      </c>
      <c r="H64" s="11">
        <v>19431799</v>
      </c>
      <c r="I64" s="11">
        <f>J64+K64</f>
        <v>85989660</v>
      </c>
      <c r="J64" s="11">
        <v>20000000</v>
      </c>
      <c r="K64" s="11">
        <v>65989660</v>
      </c>
      <c r="L64" s="261">
        <f t="shared" si="15"/>
        <v>350000000</v>
      </c>
      <c r="M64" s="261">
        <v>230000000</v>
      </c>
      <c r="N64" s="261">
        <v>120000000</v>
      </c>
      <c r="O64" s="259">
        <f t="shared" si="1"/>
        <v>375000000</v>
      </c>
      <c r="P64" s="261">
        <v>255000000</v>
      </c>
      <c r="Q64" s="261">
        <v>120000000</v>
      </c>
      <c r="R64" s="234">
        <f t="shared" si="2"/>
        <v>405000000</v>
      </c>
      <c r="S64" s="261">
        <v>265000000</v>
      </c>
      <c r="T64" s="261">
        <v>140000000</v>
      </c>
      <c r="V64" s="229"/>
    </row>
    <row r="65" spans="1:22" s="2" customFormat="1" ht="12.75" customHeight="1">
      <c r="A65" s="22">
        <v>2630</v>
      </c>
      <c r="B65" s="23" t="s">
        <v>228</v>
      </c>
      <c r="C65" s="23">
        <v>3</v>
      </c>
      <c r="D65" s="23">
        <v>0</v>
      </c>
      <c r="E65" s="252" t="s">
        <v>536</v>
      </c>
      <c r="F65" s="252">
        <f aca="true" t="shared" si="16" ref="F65:K65">F67</f>
        <v>31872118.8</v>
      </c>
      <c r="G65" s="252">
        <f t="shared" si="16"/>
        <v>15135193.8</v>
      </c>
      <c r="H65" s="252">
        <f t="shared" si="16"/>
        <v>16736925</v>
      </c>
      <c r="I65" s="252">
        <f t="shared" si="16"/>
        <v>35587178.1</v>
      </c>
      <c r="J65" s="252">
        <f t="shared" si="16"/>
        <v>310178.1</v>
      </c>
      <c r="K65" s="252">
        <f t="shared" si="16"/>
        <v>35277000</v>
      </c>
      <c r="L65" s="261">
        <f t="shared" si="15"/>
        <v>0</v>
      </c>
      <c r="M65" s="261"/>
      <c r="N65" s="261"/>
      <c r="O65" s="259">
        <f t="shared" si="1"/>
        <v>0</v>
      </c>
      <c r="P65" s="261"/>
      <c r="Q65" s="261"/>
      <c r="R65" s="234">
        <f t="shared" si="2"/>
        <v>0</v>
      </c>
      <c r="S65" s="261"/>
      <c r="T65" s="261"/>
      <c r="V65" s="229"/>
    </row>
    <row r="66" spans="1:22" s="2" customFormat="1" ht="12.75" customHeight="1">
      <c r="A66" s="22"/>
      <c r="B66" s="23"/>
      <c r="C66" s="23"/>
      <c r="D66" s="23"/>
      <c r="E66" s="11" t="s">
        <v>167</v>
      </c>
      <c r="F66" s="11"/>
      <c r="G66" s="11"/>
      <c r="H66" s="11"/>
      <c r="I66" s="11"/>
      <c r="J66" s="11"/>
      <c r="K66" s="11"/>
      <c r="L66" s="261">
        <f t="shared" si="15"/>
        <v>0</v>
      </c>
      <c r="M66" s="261"/>
      <c r="N66" s="261"/>
      <c r="O66" s="259">
        <f t="shared" si="1"/>
        <v>0</v>
      </c>
      <c r="P66" s="261"/>
      <c r="Q66" s="261"/>
      <c r="R66" s="234">
        <f t="shared" si="2"/>
        <v>0</v>
      </c>
      <c r="S66" s="261"/>
      <c r="T66" s="261"/>
      <c r="V66" s="229"/>
    </row>
    <row r="67" spans="1:22" s="2" customFormat="1" ht="22.5" customHeight="1">
      <c r="A67" s="22">
        <v>2631</v>
      </c>
      <c r="B67" s="23" t="s">
        <v>228</v>
      </c>
      <c r="C67" s="23">
        <v>3</v>
      </c>
      <c r="D67" s="23">
        <v>1</v>
      </c>
      <c r="E67" s="27" t="s">
        <v>560</v>
      </c>
      <c r="F67" s="11">
        <f>G67+H67</f>
        <v>31872118.8</v>
      </c>
      <c r="G67" s="11">
        <v>15135193.8</v>
      </c>
      <c r="H67" s="11">
        <v>16736925</v>
      </c>
      <c r="I67" s="11">
        <f>J67+K67</f>
        <v>35587178.1</v>
      </c>
      <c r="J67" s="11">
        <v>310178.1</v>
      </c>
      <c r="K67" s="11">
        <v>35277000</v>
      </c>
      <c r="L67" s="261">
        <f t="shared" si="15"/>
        <v>270000000</v>
      </c>
      <c r="M67" s="261">
        <v>55000000</v>
      </c>
      <c r="N67" s="261">
        <v>215000000</v>
      </c>
      <c r="O67" s="259">
        <f t="shared" si="1"/>
        <v>255000000</v>
      </c>
      <c r="P67" s="261">
        <v>55000000</v>
      </c>
      <c r="Q67" s="261">
        <v>200000000</v>
      </c>
      <c r="R67" s="234">
        <f t="shared" si="2"/>
        <v>224000000</v>
      </c>
      <c r="S67" s="261">
        <v>55000000</v>
      </c>
      <c r="T67" s="261">
        <v>169000000</v>
      </c>
      <c r="V67" s="229"/>
    </row>
    <row r="68" spans="1:252" s="4" customFormat="1" ht="26.25" customHeight="1">
      <c r="A68" s="8" t="s">
        <v>233</v>
      </c>
      <c r="B68" s="6" t="s">
        <v>228</v>
      </c>
      <c r="C68" s="6" t="s">
        <v>201</v>
      </c>
      <c r="D68" s="6" t="s">
        <v>162</v>
      </c>
      <c r="E68" s="24" t="s">
        <v>234</v>
      </c>
      <c r="F68" s="24">
        <f aca="true" t="shared" si="17" ref="F68:N68">F70</f>
        <v>235869378.6</v>
      </c>
      <c r="G68" s="24">
        <f t="shared" si="17"/>
        <v>62109793.5</v>
      </c>
      <c r="H68" s="24">
        <f t="shared" si="17"/>
        <v>173759585.1</v>
      </c>
      <c r="I68" s="24">
        <f t="shared" si="17"/>
        <v>354492500</v>
      </c>
      <c r="J68" s="24">
        <f t="shared" si="17"/>
        <v>87000000</v>
      </c>
      <c r="K68" s="24">
        <f t="shared" si="17"/>
        <v>267492500</v>
      </c>
      <c r="L68" s="257">
        <f t="shared" si="17"/>
        <v>135000000</v>
      </c>
      <c r="M68" s="257">
        <f t="shared" si="17"/>
        <v>85000000</v>
      </c>
      <c r="N68" s="257">
        <f t="shared" si="17"/>
        <v>50000000</v>
      </c>
      <c r="O68" s="259">
        <f t="shared" si="1"/>
        <v>140000000</v>
      </c>
      <c r="P68" s="257">
        <f>P70</f>
        <v>90000000</v>
      </c>
      <c r="Q68" s="257">
        <f>Q70</f>
        <v>50000000</v>
      </c>
      <c r="R68" s="234">
        <f t="shared" si="2"/>
        <v>140000000</v>
      </c>
      <c r="S68" s="257">
        <f>S70</f>
        <v>90000000</v>
      </c>
      <c r="T68" s="257">
        <f>T70</f>
        <v>50000000</v>
      </c>
      <c r="U68" s="230"/>
      <c r="V68" s="231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  <c r="IQ68" s="230"/>
      <c r="IR68" s="230"/>
    </row>
    <row r="69" spans="1:22" s="2" customFormat="1" ht="12.75" customHeight="1">
      <c r="A69" s="22"/>
      <c r="B69" s="23"/>
      <c r="C69" s="23"/>
      <c r="D69" s="23"/>
      <c r="E69" s="11" t="s">
        <v>167</v>
      </c>
      <c r="F69" s="11"/>
      <c r="G69" s="11"/>
      <c r="H69" s="11"/>
      <c r="I69" s="11"/>
      <c r="J69" s="11"/>
      <c r="K69" s="11"/>
      <c r="L69" s="261"/>
      <c r="M69" s="261"/>
      <c r="N69" s="261"/>
      <c r="O69" s="259">
        <f t="shared" si="1"/>
        <v>0</v>
      </c>
      <c r="P69" s="261"/>
      <c r="Q69" s="261"/>
      <c r="R69" s="234">
        <f t="shared" si="2"/>
        <v>0</v>
      </c>
      <c r="S69" s="261"/>
      <c r="T69" s="261"/>
      <c r="V69" s="229"/>
    </row>
    <row r="70" spans="1:22" s="2" customFormat="1" ht="12.75" customHeight="1">
      <c r="A70" s="22" t="s">
        <v>235</v>
      </c>
      <c r="B70" s="23" t="s">
        <v>228</v>
      </c>
      <c r="C70" s="23" t="s">
        <v>201</v>
      </c>
      <c r="D70" s="23" t="s">
        <v>165</v>
      </c>
      <c r="E70" s="11" t="s">
        <v>234</v>
      </c>
      <c r="F70" s="11">
        <f>G70+H70</f>
        <v>235869378.6</v>
      </c>
      <c r="G70" s="11">
        <v>62109793.5</v>
      </c>
      <c r="H70" s="11">
        <v>173759585.1</v>
      </c>
      <c r="I70" s="11">
        <f>J70+K70</f>
        <v>354492500</v>
      </c>
      <c r="J70" s="11">
        <v>87000000</v>
      </c>
      <c r="K70" s="11">
        <v>267492500</v>
      </c>
      <c r="L70" s="261">
        <f>M70+N70</f>
        <v>135000000</v>
      </c>
      <c r="M70" s="261">
        <v>85000000</v>
      </c>
      <c r="N70" s="261">
        <v>50000000</v>
      </c>
      <c r="O70" s="259">
        <f t="shared" si="1"/>
        <v>140000000</v>
      </c>
      <c r="P70" s="261">
        <v>90000000</v>
      </c>
      <c r="Q70" s="261">
        <v>50000000</v>
      </c>
      <c r="R70" s="234">
        <f t="shared" si="2"/>
        <v>140000000</v>
      </c>
      <c r="S70" s="261">
        <v>90000000</v>
      </c>
      <c r="T70" s="261">
        <v>50000000</v>
      </c>
      <c r="V70" s="229"/>
    </row>
    <row r="71" spans="1:22" s="2" customFormat="1" ht="12.75" customHeight="1">
      <c r="A71" s="22" t="s">
        <v>236</v>
      </c>
      <c r="B71" s="23" t="s">
        <v>237</v>
      </c>
      <c r="C71" s="23" t="s">
        <v>162</v>
      </c>
      <c r="D71" s="23" t="s">
        <v>162</v>
      </c>
      <c r="E71" s="235" t="s">
        <v>238</v>
      </c>
      <c r="F71" s="238">
        <f aca="true" t="shared" si="18" ref="F71:K71">F73+F76</f>
        <v>81892951</v>
      </c>
      <c r="G71" s="238">
        <f t="shared" si="18"/>
        <v>4394950</v>
      </c>
      <c r="H71" s="238">
        <f t="shared" si="18"/>
        <v>77498001</v>
      </c>
      <c r="I71" s="235">
        <f t="shared" si="18"/>
        <v>31645500</v>
      </c>
      <c r="J71" s="235">
        <f t="shared" si="18"/>
        <v>0</v>
      </c>
      <c r="K71" s="235">
        <f t="shared" si="18"/>
        <v>31645500</v>
      </c>
      <c r="L71" s="261">
        <f>M71+N71</f>
        <v>1000000</v>
      </c>
      <c r="M71" s="265">
        <f>M79</f>
        <v>1000000</v>
      </c>
      <c r="N71" s="261"/>
      <c r="O71" s="259">
        <f t="shared" si="1"/>
        <v>1000000</v>
      </c>
      <c r="P71" s="265">
        <f>P79</f>
        <v>1000000</v>
      </c>
      <c r="Q71" s="261"/>
      <c r="R71" s="234">
        <f t="shared" si="2"/>
        <v>1000000</v>
      </c>
      <c r="S71" s="265">
        <f>S79</f>
        <v>1000000</v>
      </c>
      <c r="T71" s="261"/>
      <c r="V71" s="229"/>
    </row>
    <row r="72" spans="1:22" s="2" customFormat="1" ht="12.75" customHeight="1">
      <c r="A72" s="22"/>
      <c r="B72" s="23"/>
      <c r="C72" s="23"/>
      <c r="D72" s="23"/>
      <c r="E72" s="11" t="s">
        <v>5</v>
      </c>
      <c r="F72" s="11"/>
      <c r="G72" s="11"/>
      <c r="H72" s="11"/>
      <c r="I72" s="11"/>
      <c r="J72" s="11"/>
      <c r="K72" s="11"/>
      <c r="L72" s="261"/>
      <c r="M72" s="261"/>
      <c r="N72" s="261"/>
      <c r="O72" s="259">
        <f t="shared" si="1"/>
        <v>0</v>
      </c>
      <c r="P72" s="261"/>
      <c r="Q72" s="261"/>
      <c r="R72" s="234">
        <f t="shared" si="2"/>
        <v>0</v>
      </c>
      <c r="S72" s="261"/>
      <c r="T72" s="261"/>
      <c r="V72" s="229"/>
    </row>
    <row r="73" spans="1:22" s="2" customFormat="1" ht="12.75" customHeight="1">
      <c r="A73" s="22">
        <v>2730</v>
      </c>
      <c r="B73" s="23" t="s">
        <v>237</v>
      </c>
      <c r="C73" s="23">
        <v>3</v>
      </c>
      <c r="D73" s="23">
        <v>0</v>
      </c>
      <c r="E73" s="252" t="s">
        <v>538</v>
      </c>
      <c r="F73" s="253">
        <f>F75</f>
        <v>3654950</v>
      </c>
      <c r="G73" s="253">
        <f>G75</f>
        <v>2794950</v>
      </c>
      <c r="H73" s="253">
        <f>H75</f>
        <v>860000</v>
      </c>
      <c r="I73" s="11"/>
      <c r="J73" s="11"/>
      <c r="K73" s="11"/>
      <c r="L73" s="261"/>
      <c r="M73" s="261"/>
      <c r="N73" s="261"/>
      <c r="O73" s="259">
        <f t="shared" si="1"/>
        <v>0</v>
      </c>
      <c r="P73" s="261"/>
      <c r="Q73" s="261"/>
      <c r="R73" s="234">
        <f t="shared" si="2"/>
        <v>0</v>
      </c>
      <c r="S73" s="261"/>
      <c r="T73" s="261"/>
      <c r="V73" s="229"/>
    </row>
    <row r="74" spans="1:22" s="2" customFormat="1" ht="12.75" customHeight="1">
      <c r="A74" s="22"/>
      <c r="B74" s="23"/>
      <c r="C74" s="23"/>
      <c r="D74" s="23"/>
      <c r="E74" s="11" t="s">
        <v>167</v>
      </c>
      <c r="F74" s="11"/>
      <c r="G74" s="11"/>
      <c r="H74" s="11"/>
      <c r="I74" s="11"/>
      <c r="J74" s="11"/>
      <c r="K74" s="11"/>
      <c r="L74" s="261"/>
      <c r="M74" s="261"/>
      <c r="N74" s="261"/>
      <c r="O74" s="259">
        <f t="shared" si="1"/>
        <v>0</v>
      </c>
      <c r="P74" s="261"/>
      <c r="Q74" s="261"/>
      <c r="R74" s="234">
        <f t="shared" si="2"/>
        <v>0</v>
      </c>
      <c r="S74" s="261"/>
      <c r="T74" s="261"/>
      <c r="V74" s="229"/>
    </row>
    <row r="75" spans="1:22" s="2" customFormat="1" ht="12.75" customHeight="1">
      <c r="A75" s="22">
        <v>2731</v>
      </c>
      <c r="B75" s="23" t="s">
        <v>237</v>
      </c>
      <c r="C75" s="23">
        <v>3</v>
      </c>
      <c r="D75" s="23">
        <v>1</v>
      </c>
      <c r="E75" s="11" t="s">
        <v>543</v>
      </c>
      <c r="F75" s="11">
        <f>G75+H75</f>
        <v>3654950</v>
      </c>
      <c r="G75" s="11">
        <v>2794950</v>
      </c>
      <c r="H75" s="11">
        <v>860000</v>
      </c>
      <c r="I75" s="11"/>
      <c r="J75" s="11"/>
      <c r="K75" s="11"/>
      <c r="L75" s="261"/>
      <c r="M75" s="261"/>
      <c r="N75" s="261"/>
      <c r="O75" s="259">
        <f aca="true" t="shared" si="19" ref="O75:O125">SUM(P75:Q75)</f>
        <v>0</v>
      </c>
      <c r="P75" s="261"/>
      <c r="Q75" s="261"/>
      <c r="R75" s="234">
        <f aca="true" t="shared" si="20" ref="R75:R126">S75+T75</f>
        <v>0</v>
      </c>
      <c r="S75" s="261"/>
      <c r="T75" s="261"/>
      <c r="V75" s="229"/>
    </row>
    <row r="76" spans="1:252" s="4" customFormat="1" ht="28.5" customHeight="1">
      <c r="A76" s="8" t="s">
        <v>239</v>
      </c>
      <c r="B76" s="6" t="s">
        <v>237</v>
      </c>
      <c r="C76" s="6" t="s">
        <v>179</v>
      </c>
      <c r="D76" s="6" t="s">
        <v>162</v>
      </c>
      <c r="E76" s="24" t="s">
        <v>240</v>
      </c>
      <c r="F76" s="24">
        <f>F78+F79</f>
        <v>78238001</v>
      </c>
      <c r="G76" s="24">
        <f>G78+G79</f>
        <v>1600000</v>
      </c>
      <c r="H76" s="24">
        <f>H78+H79</f>
        <v>76638001</v>
      </c>
      <c r="I76" s="24">
        <f>I78</f>
        <v>31645500</v>
      </c>
      <c r="J76" s="24">
        <f>J78</f>
        <v>0</v>
      </c>
      <c r="K76" s="24">
        <f>K78</f>
        <v>31645500</v>
      </c>
      <c r="L76" s="259"/>
      <c r="M76" s="259"/>
      <c r="N76" s="259"/>
      <c r="O76" s="259">
        <f t="shared" si="19"/>
        <v>0</v>
      </c>
      <c r="P76" s="259"/>
      <c r="Q76" s="259"/>
      <c r="R76" s="234">
        <f t="shared" si="20"/>
        <v>0</v>
      </c>
      <c r="S76" s="259"/>
      <c r="T76" s="259"/>
      <c r="U76" s="230"/>
      <c r="V76" s="231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  <c r="IQ76" s="230"/>
      <c r="IR76" s="230"/>
    </row>
    <row r="77" spans="1:22" s="2" customFormat="1" ht="12.75" customHeight="1">
      <c r="A77" s="22"/>
      <c r="B77" s="23"/>
      <c r="C77" s="23"/>
      <c r="D77" s="23"/>
      <c r="E77" s="11" t="s">
        <v>167</v>
      </c>
      <c r="F77" s="11"/>
      <c r="G77" s="11"/>
      <c r="H77" s="11"/>
      <c r="I77" s="11"/>
      <c r="J77" s="11"/>
      <c r="K77" s="11"/>
      <c r="L77" s="261"/>
      <c r="M77" s="261"/>
      <c r="N77" s="261"/>
      <c r="O77" s="259">
        <f t="shared" si="19"/>
        <v>0</v>
      </c>
      <c r="P77" s="261"/>
      <c r="Q77" s="261"/>
      <c r="R77" s="234">
        <f t="shared" si="20"/>
        <v>0</v>
      </c>
      <c r="S77" s="261"/>
      <c r="T77" s="261"/>
      <c r="V77" s="229"/>
    </row>
    <row r="78" spans="1:22" s="2" customFormat="1" ht="12.75" customHeight="1">
      <c r="A78" s="22" t="s">
        <v>241</v>
      </c>
      <c r="B78" s="23" t="s">
        <v>237</v>
      </c>
      <c r="C78" s="23" t="s">
        <v>179</v>
      </c>
      <c r="D78" s="23" t="s">
        <v>165</v>
      </c>
      <c r="E78" s="11" t="s">
        <v>242</v>
      </c>
      <c r="F78" s="11">
        <f>G78+H78</f>
        <v>58259500</v>
      </c>
      <c r="G78" s="11">
        <v>0</v>
      </c>
      <c r="H78" s="11">
        <v>58259500</v>
      </c>
      <c r="I78" s="11">
        <f>J78+K78</f>
        <v>31645500</v>
      </c>
      <c r="J78" s="11">
        <v>0</v>
      </c>
      <c r="K78" s="11">
        <v>31645500</v>
      </c>
      <c r="L78" s="261"/>
      <c r="M78" s="261"/>
      <c r="N78" s="261"/>
      <c r="O78" s="259">
        <f t="shared" si="19"/>
        <v>0</v>
      </c>
      <c r="P78" s="261"/>
      <c r="Q78" s="261"/>
      <c r="R78" s="234">
        <f t="shared" si="20"/>
        <v>0</v>
      </c>
      <c r="S78" s="261"/>
      <c r="T78" s="261"/>
      <c r="V78" s="229"/>
    </row>
    <row r="79" spans="1:22" s="2" customFormat="1" ht="12.75" customHeight="1">
      <c r="A79" s="22">
        <v>2762</v>
      </c>
      <c r="B79" s="23" t="s">
        <v>237</v>
      </c>
      <c r="C79" s="23" t="s">
        <v>179</v>
      </c>
      <c r="D79" s="23">
        <v>2</v>
      </c>
      <c r="E79" s="11" t="s">
        <v>544</v>
      </c>
      <c r="F79" s="11">
        <f>G79+H79</f>
        <v>19978501</v>
      </c>
      <c r="G79" s="11">
        <v>1600000</v>
      </c>
      <c r="H79" s="11">
        <v>18378501</v>
      </c>
      <c r="I79" s="11"/>
      <c r="J79" s="11"/>
      <c r="K79" s="11"/>
      <c r="L79" s="261">
        <f>M79+N79</f>
        <v>1000000</v>
      </c>
      <c r="M79" s="261">
        <v>1000000</v>
      </c>
      <c r="N79" s="261"/>
      <c r="O79" s="259">
        <f t="shared" si="19"/>
        <v>1000000</v>
      </c>
      <c r="P79" s="261">
        <v>1000000</v>
      </c>
      <c r="Q79" s="261"/>
      <c r="R79" s="234">
        <f t="shared" si="20"/>
        <v>1000000</v>
      </c>
      <c r="S79" s="261">
        <v>1000000</v>
      </c>
      <c r="T79" s="261"/>
      <c r="V79" s="229"/>
    </row>
    <row r="80" spans="1:22" s="2" customFormat="1" ht="12.75" customHeight="1">
      <c r="A80" s="22" t="s">
        <v>243</v>
      </c>
      <c r="B80" s="23" t="s">
        <v>244</v>
      </c>
      <c r="C80" s="23" t="s">
        <v>162</v>
      </c>
      <c r="D80" s="23" t="s">
        <v>162</v>
      </c>
      <c r="E80" s="235" t="s">
        <v>245</v>
      </c>
      <c r="F80" s="235">
        <f aca="true" t="shared" si="21" ref="F80:N80">F82+F85+F91</f>
        <v>208174727.3</v>
      </c>
      <c r="G80" s="235">
        <f t="shared" si="21"/>
        <v>110439777.5</v>
      </c>
      <c r="H80" s="235">
        <f t="shared" si="21"/>
        <v>97734949.8</v>
      </c>
      <c r="I80" s="235">
        <f t="shared" si="21"/>
        <v>303758825.7</v>
      </c>
      <c r="J80" s="235">
        <f t="shared" si="21"/>
        <v>120838495.7</v>
      </c>
      <c r="K80" s="235">
        <f t="shared" si="21"/>
        <v>182920330</v>
      </c>
      <c r="L80" s="234">
        <f>M80+N80</f>
        <v>207000000</v>
      </c>
      <c r="M80" s="262">
        <f t="shared" si="21"/>
        <v>107000000</v>
      </c>
      <c r="N80" s="262">
        <f t="shared" si="21"/>
        <v>100000000</v>
      </c>
      <c r="O80" s="234">
        <f>P80+Q80</f>
        <v>189000000</v>
      </c>
      <c r="P80" s="262">
        <f>P82+P85+P91</f>
        <v>109000000</v>
      </c>
      <c r="Q80" s="262">
        <f>Q82+Q85+Q91</f>
        <v>80000000</v>
      </c>
      <c r="R80" s="234">
        <f t="shared" si="20"/>
        <v>199000000</v>
      </c>
      <c r="S80" s="262">
        <f>S82+S85+S91</f>
        <v>109000000</v>
      </c>
      <c r="T80" s="262">
        <f>T82+T85+T91</f>
        <v>90000000</v>
      </c>
      <c r="V80" s="229"/>
    </row>
    <row r="81" spans="1:22" s="2" customFormat="1" ht="12.75" customHeight="1">
      <c r="A81" s="22"/>
      <c r="B81" s="23"/>
      <c r="C81" s="23"/>
      <c r="D81" s="23"/>
      <c r="E81" s="11" t="s">
        <v>5</v>
      </c>
      <c r="F81" s="11"/>
      <c r="G81" s="11"/>
      <c r="H81" s="11"/>
      <c r="I81" s="11"/>
      <c r="J81" s="11"/>
      <c r="K81" s="11"/>
      <c r="L81" s="261"/>
      <c r="M81" s="261"/>
      <c r="N81" s="261"/>
      <c r="O81" s="259">
        <f t="shared" si="19"/>
        <v>0</v>
      </c>
      <c r="P81" s="261"/>
      <c r="Q81" s="261"/>
      <c r="R81" s="234">
        <f t="shared" si="20"/>
        <v>0</v>
      </c>
      <c r="S81" s="261"/>
      <c r="T81" s="261"/>
      <c r="V81" s="229"/>
    </row>
    <row r="82" spans="1:252" s="4" customFormat="1" ht="28.5" customHeight="1">
      <c r="A82" s="8" t="s">
        <v>246</v>
      </c>
      <c r="B82" s="6" t="s">
        <v>244</v>
      </c>
      <c r="C82" s="6" t="s">
        <v>165</v>
      </c>
      <c r="D82" s="6" t="s">
        <v>162</v>
      </c>
      <c r="E82" s="24" t="s">
        <v>247</v>
      </c>
      <c r="F82" s="24">
        <f aca="true" t="shared" si="22" ref="F82:N82">F84</f>
        <v>21730000</v>
      </c>
      <c r="G82" s="24">
        <f t="shared" si="22"/>
        <v>19150000</v>
      </c>
      <c r="H82" s="24">
        <f t="shared" si="22"/>
        <v>2580000</v>
      </c>
      <c r="I82" s="24">
        <f t="shared" si="22"/>
        <v>35149520</v>
      </c>
      <c r="J82" s="24">
        <f t="shared" si="22"/>
        <v>4692000</v>
      </c>
      <c r="K82" s="24">
        <f t="shared" si="22"/>
        <v>30457520</v>
      </c>
      <c r="L82" s="257">
        <f t="shared" si="22"/>
        <v>140000000</v>
      </c>
      <c r="M82" s="257">
        <f t="shared" si="22"/>
        <v>40000000</v>
      </c>
      <c r="N82" s="257">
        <f t="shared" si="22"/>
        <v>100000000</v>
      </c>
      <c r="O82" s="259">
        <f t="shared" si="19"/>
        <v>120000000</v>
      </c>
      <c r="P82" s="257">
        <f>P84</f>
        <v>40000000</v>
      </c>
      <c r="Q82" s="257">
        <f>Q84</f>
        <v>80000000</v>
      </c>
      <c r="R82" s="234">
        <f t="shared" si="20"/>
        <v>130000000</v>
      </c>
      <c r="S82" s="257">
        <f>S84</f>
        <v>40000000</v>
      </c>
      <c r="T82" s="257">
        <f>T84</f>
        <v>90000000</v>
      </c>
      <c r="U82" s="230"/>
      <c r="V82" s="231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  <c r="FH82" s="230"/>
      <c r="FI82" s="230"/>
      <c r="FJ82" s="230"/>
      <c r="FK82" s="230"/>
      <c r="FL82" s="230"/>
      <c r="FM82" s="230"/>
      <c r="FN82" s="230"/>
      <c r="FO82" s="230"/>
      <c r="FP82" s="230"/>
      <c r="FQ82" s="230"/>
      <c r="FR82" s="230"/>
      <c r="FS82" s="230"/>
      <c r="FT82" s="230"/>
      <c r="FU82" s="230"/>
      <c r="FV82" s="230"/>
      <c r="FW82" s="230"/>
      <c r="FX82" s="230"/>
      <c r="FY82" s="230"/>
      <c r="FZ82" s="230"/>
      <c r="GA82" s="230"/>
      <c r="GB82" s="230"/>
      <c r="GC82" s="230"/>
      <c r="GD82" s="230"/>
      <c r="GE82" s="230"/>
      <c r="GF82" s="230"/>
      <c r="GG82" s="230"/>
      <c r="GH82" s="230"/>
      <c r="GI82" s="230"/>
      <c r="GJ82" s="230"/>
      <c r="GK82" s="230"/>
      <c r="GL82" s="230"/>
      <c r="GM82" s="230"/>
      <c r="GN82" s="230"/>
      <c r="GO82" s="230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30"/>
      <c r="HD82" s="230"/>
      <c r="HE82" s="230"/>
      <c r="HF82" s="230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  <c r="IR82" s="230"/>
    </row>
    <row r="83" spans="1:22" s="2" customFormat="1" ht="12.75" customHeight="1">
      <c r="A83" s="22"/>
      <c r="B83" s="23"/>
      <c r="C83" s="23"/>
      <c r="D83" s="23"/>
      <c r="E83" s="11" t="s">
        <v>167</v>
      </c>
      <c r="F83" s="11"/>
      <c r="G83" s="11"/>
      <c r="H83" s="11"/>
      <c r="I83" s="11"/>
      <c r="J83" s="11"/>
      <c r="K83" s="11"/>
      <c r="L83" s="261"/>
      <c r="M83" s="261"/>
      <c r="N83" s="261"/>
      <c r="O83" s="259">
        <f t="shared" si="19"/>
        <v>0</v>
      </c>
      <c r="P83" s="261"/>
      <c r="Q83" s="261"/>
      <c r="R83" s="234">
        <f t="shared" si="20"/>
        <v>0</v>
      </c>
      <c r="S83" s="261"/>
      <c r="T83" s="261"/>
      <c r="V83" s="229"/>
    </row>
    <row r="84" spans="1:22" s="2" customFormat="1" ht="12.75" customHeight="1">
      <c r="A84" s="22" t="s">
        <v>248</v>
      </c>
      <c r="B84" s="23" t="s">
        <v>244</v>
      </c>
      <c r="C84" s="23" t="s">
        <v>165</v>
      </c>
      <c r="D84" s="23" t="s">
        <v>165</v>
      </c>
      <c r="E84" s="11" t="s">
        <v>247</v>
      </c>
      <c r="F84" s="11">
        <f>G84+H84</f>
        <v>21730000</v>
      </c>
      <c r="G84" s="11">
        <v>19150000</v>
      </c>
      <c r="H84" s="11">
        <v>2580000</v>
      </c>
      <c r="I84" s="11">
        <f>J84+K84</f>
        <v>35149520</v>
      </c>
      <c r="J84" s="11">
        <v>4692000</v>
      </c>
      <c r="K84" s="11">
        <v>30457520</v>
      </c>
      <c r="L84" s="261">
        <f>M84+N84</f>
        <v>140000000</v>
      </c>
      <c r="M84" s="261">
        <v>40000000</v>
      </c>
      <c r="N84" s="261">
        <v>100000000</v>
      </c>
      <c r="O84" s="259">
        <f t="shared" si="19"/>
        <v>120000000</v>
      </c>
      <c r="P84" s="261">
        <v>40000000</v>
      </c>
      <c r="Q84" s="261">
        <v>80000000</v>
      </c>
      <c r="R84" s="234">
        <f t="shared" si="20"/>
        <v>130000000</v>
      </c>
      <c r="S84" s="261">
        <v>40000000</v>
      </c>
      <c r="T84" s="261">
        <v>90000000</v>
      </c>
      <c r="V84" s="229"/>
    </row>
    <row r="85" spans="1:252" s="4" customFormat="1" ht="28.5" customHeight="1">
      <c r="A85" s="8" t="s">
        <v>249</v>
      </c>
      <c r="B85" s="6" t="s">
        <v>244</v>
      </c>
      <c r="C85" s="6" t="s">
        <v>186</v>
      </c>
      <c r="D85" s="6" t="s">
        <v>162</v>
      </c>
      <c r="E85" s="24" t="s">
        <v>250</v>
      </c>
      <c r="F85" s="24">
        <f>F87+F88+F89+F90</f>
        <v>182538147.9</v>
      </c>
      <c r="G85" s="24">
        <f>G87+G88+G89+G90</f>
        <v>87383198.1</v>
      </c>
      <c r="H85" s="24">
        <f>H87+H88+H89+H90</f>
        <v>95154949.8</v>
      </c>
      <c r="I85" s="24">
        <f>I87+I89+I88+I90</f>
        <v>265744705.7</v>
      </c>
      <c r="J85" s="24">
        <f>J87+J89+J88+J90</f>
        <v>113281895.7</v>
      </c>
      <c r="K85" s="24">
        <f>K87+K89+K88+K90</f>
        <v>152462810</v>
      </c>
      <c r="L85" s="257">
        <f>L87+L89</f>
        <v>27000000</v>
      </c>
      <c r="M85" s="257">
        <f>M87+M89+M88</f>
        <v>67000000</v>
      </c>
      <c r="N85" s="257">
        <f>N87+N89</f>
        <v>0</v>
      </c>
      <c r="O85" s="259">
        <f t="shared" si="19"/>
        <v>69000000</v>
      </c>
      <c r="P85" s="257">
        <f>P87+P89+P88</f>
        <v>69000000</v>
      </c>
      <c r="Q85" s="257">
        <f>Q87+Q89</f>
        <v>0</v>
      </c>
      <c r="R85" s="234">
        <f t="shared" si="20"/>
        <v>69000000</v>
      </c>
      <c r="S85" s="257">
        <f>S87+S89+S88</f>
        <v>69000000</v>
      </c>
      <c r="T85" s="257">
        <f>T87+T89</f>
        <v>0</v>
      </c>
      <c r="U85" s="230"/>
      <c r="V85" s="231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  <c r="FS85" s="230"/>
      <c r="FT85" s="230"/>
      <c r="FU85" s="230"/>
      <c r="FV85" s="230"/>
      <c r="FW85" s="230"/>
      <c r="FX85" s="230"/>
      <c r="FY85" s="230"/>
      <c r="FZ85" s="230"/>
      <c r="GA85" s="230"/>
      <c r="GB85" s="230"/>
      <c r="GC85" s="230"/>
      <c r="GD85" s="230"/>
      <c r="GE85" s="230"/>
      <c r="GF85" s="230"/>
      <c r="GG85" s="230"/>
      <c r="GH85" s="230"/>
      <c r="GI85" s="230"/>
      <c r="GJ85" s="230"/>
      <c r="GK85" s="230"/>
      <c r="GL85" s="230"/>
      <c r="GM85" s="230"/>
      <c r="GN85" s="230"/>
      <c r="GO85" s="230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30"/>
      <c r="HD85" s="230"/>
      <c r="HE85" s="230"/>
      <c r="HF85" s="230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  <c r="IN85" s="230"/>
      <c r="IO85" s="230"/>
      <c r="IP85" s="230"/>
      <c r="IQ85" s="230"/>
      <c r="IR85" s="230"/>
    </row>
    <row r="86" spans="1:22" s="2" customFormat="1" ht="12.75" customHeight="1">
      <c r="A86" s="22"/>
      <c r="B86" s="23"/>
      <c r="C86" s="23"/>
      <c r="D86" s="23"/>
      <c r="E86" s="11" t="s">
        <v>167</v>
      </c>
      <c r="F86" s="11"/>
      <c r="G86" s="11"/>
      <c r="H86" s="11"/>
      <c r="I86" s="11"/>
      <c r="J86" s="11"/>
      <c r="K86" s="11"/>
      <c r="L86" s="261"/>
      <c r="M86" s="261"/>
      <c r="N86" s="261"/>
      <c r="O86" s="259">
        <f t="shared" si="19"/>
        <v>0</v>
      </c>
      <c r="P86" s="261"/>
      <c r="Q86" s="261"/>
      <c r="R86" s="234">
        <f t="shared" si="20"/>
        <v>0</v>
      </c>
      <c r="S86" s="261"/>
      <c r="T86" s="261"/>
      <c r="V86" s="229"/>
    </row>
    <row r="87" spans="1:22" s="2" customFormat="1" ht="12.75" customHeight="1">
      <c r="A87" s="22" t="s">
        <v>251</v>
      </c>
      <c r="B87" s="23" t="s">
        <v>244</v>
      </c>
      <c r="C87" s="23" t="s">
        <v>186</v>
      </c>
      <c r="D87" s="23" t="s">
        <v>165</v>
      </c>
      <c r="E87" s="11" t="s">
        <v>252</v>
      </c>
      <c r="F87" s="11">
        <f>G87+H87</f>
        <v>31470205</v>
      </c>
      <c r="G87" s="11">
        <v>31073175</v>
      </c>
      <c r="H87" s="11">
        <v>397030</v>
      </c>
      <c r="I87" s="11">
        <f>J87+K87</f>
        <v>133860100</v>
      </c>
      <c r="J87" s="11">
        <v>47395000</v>
      </c>
      <c r="K87" s="11">
        <v>86465100</v>
      </c>
      <c r="L87" s="261">
        <f>M87+N87</f>
        <v>27000000</v>
      </c>
      <c r="M87" s="261">
        <v>27000000</v>
      </c>
      <c r="N87" s="261">
        <v>0</v>
      </c>
      <c r="O87" s="259">
        <f t="shared" si="19"/>
        <v>28000000</v>
      </c>
      <c r="P87" s="261">
        <v>28000000</v>
      </c>
      <c r="Q87" s="261">
        <v>0</v>
      </c>
      <c r="R87" s="234">
        <f t="shared" si="20"/>
        <v>28000000</v>
      </c>
      <c r="S87" s="261">
        <v>28000000</v>
      </c>
      <c r="T87" s="261">
        <v>0</v>
      </c>
      <c r="V87" s="229"/>
    </row>
    <row r="88" spans="1:22" s="2" customFormat="1" ht="12.75" customHeight="1">
      <c r="A88" s="22" t="s">
        <v>253</v>
      </c>
      <c r="B88" s="23" t="s">
        <v>244</v>
      </c>
      <c r="C88" s="23" t="s">
        <v>186</v>
      </c>
      <c r="D88" s="23" t="s">
        <v>171</v>
      </c>
      <c r="E88" s="11" t="s">
        <v>254</v>
      </c>
      <c r="F88" s="11">
        <f>G88+H88</f>
        <v>79145618.9</v>
      </c>
      <c r="G88" s="11">
        <v>35450061.1</v>
      </c>
      <c r="H88" s="11">
        <v>43695557.8</v>
      </c>
      <c r="I88" s="11">
        <f>J88+K88</f>
        <v>16196151.7</v>
      </c>
      <c r="J88" s="11">
        <v>5636151.7</v>
      </c>
      <c r="K88" s="11">
        <v>10560000</v>
      </c>
      <c r="L88" s="261">
        <f>M88+N88</f>
        <v>40000000</v>
      </c>
      <c r="M88" s="261">
        <v>40000000</v>
      </c>
      <c r="N88" s="261"/>
      <c r="O88" s="259">
        <f t="shared" si="19"/>
        <v>41000000</v>
      </c>
      <c r="P88" s="261">
        <v>41000000</v>
      </c>
      <c r="Q88" s="261"/>
      <c r="R88" s="234">
        <f t="shared" si="20"/>
        <v>41000000</v>
      </c>
      <c r="S88" s="261">
        <v>41000000</v>
      </c>
      <c r="T88" s="261"/>
      <c r="V88" s="229"/>
    </row>
    <row r="89" spans="1:22" s="2" customFormat="1" ht="12.75" customHeight="1">
      <c r="A89" s="22" t="s">
        <v>255</v>
      </c>
      <c r="B89" s="23" t="s">
        <v>244</v>
      </c>
      <c r="C89" s="23" t="s">
        <v>186</v>
      </c>
      <c r="D89" s="23" t="s">
        <v>201</v>
      </c>
      <c r="E89" s="11" t="s">
        <v>256</v>
      </c>
      <c r="F89" s="11">
        <f>G89+H89</f>
        <v>19263162</v>
      </c>
      <c r="G89" s="11">
        <v>19263162</v>
      </c>
      <c r="H89" s="11">
        <v>0</v>
      </c>
      <c r="I89" s="11">
        <f>J89+K89</f>
        <v>60000000</v>
      </c>
      <c r="J89" s="11">
        <v>60000000</v>
      </c>
      <c r="K89" s="11">
        <v>0</v>
      </c>
      <c r="L89" s="261">
        <f>M89+N89</f>
        <v>0</v>
      </c>
      <c r="M89" s="261">
        <v>0</v>
      </c>
      <c r="N89" s="261">
        <v>0</v>
      </c>
      <c r="O89" s="259">
        <f t="shared" si="19"/>
        <v>0</v>
      </c>
      <c r="P89" s="261">
        <v>0</v>
      </c>
      <c r="Q89" s="261">
        <v>0</v>
      </c>
      <c r="R89" s="234">
        <f t="shared" si="20"/>
        <v>0</v>
      </c>
      <c r="S89" s="261">
        <v>0</v>
      </c>
      <c r="T89" s="261">
        <v>0</v>
      </c>
      <c r="V89" s="229"/>
    </row>
    <row r="90" spans="1:22" s="2" customFormat="1" ht="20.25" customHeight="1">
      <c r="A90" s="22" t="s">
        <v>257</v>
      </c>
      <c r="B90" s="23" t="s">
        <v>244</v>
      </c>
      <c r="C90" s="23" t="s">
        <v>186</v>
      </c>
      <c r="D90" s="23" t="s">
        <v>213</v>
      </c>
      <c r="E90" s="11" t="s">
        <v>258</v>
      </c>
      <c r="F90" s="11">
        <f>G90+H90</f>
        <v>52659162</v>
      </c>
      <c r="G90" s="11">
        <v>1596800</v>
      </c>
      <c r="H90" s="11">
        <v>51062362</v>
      </c>
      <c r="I90" s="11">
        <f>J90+K90</f>
        <v>55688454</v>
      </c>
      <c r="J90" s="11">
        <v>250744</v>
      </c>
      <c r="K90" s="11">
        <v>55437710</v>
      </c>
      <c r="L90" s="261"/>
      <c r="M90" s="261"/>
      <c r="N90" s="261"/>
      <c r="O90" s="259">
        <f t="shared" si="19"/>
        <v>0</v>
      </c>
      <c r="P90" s="261"/>
      <c r="Q90" s="261"/>
      <c r="R90" s="234">
        <f t="shared" si="20"/>
        <v>0</v>
      </c>
      <c r="S90" s="261"/>
      <c r="T90" s="261"/>
      <c r="V90" s="229"/>
    </row>
    <row r="91" spans="1:252" s="4" customFormat="1" ht="28.5" customHeight="1">
      <c r="A91" s="8" t="s">
        <v>259</v>
      </c>
      <c r="B91" s="6" t="s">
        <v>244</v>
      </c>
      <c r="C91" s="6" t="s">
        <v>201</v>
      </c>
      <c r="D91" s="6" t="s">
        <v>162</v>
      </c>
      <c r="E91" s="24" t="s">
        <v>260</v>
      </c>
      <c r="F91" s="24">
        <f aca="true" t="shared" si="23" ref="F91:N91">F93</f>
        <v>3906579.4</v>
      </c>
      <c r="G91" s="24">
        <f t="shared" si="23"/>
        <v>3906579.4</v>
      </c>
      <c r="H91" s="24">
        <f t="shared" si="23"/>
        <v>0</v>
      </c>
      <c r="I91" s="24">
        <f t="shared" si="23"/>
        <v>2864600</v>
      </c>
      <c r="J91" s="24">
        <f t="shared" si="23"/>
        <v>2864600</v>
      </c>
      <c r="K91" s="24">
        <f t="shared" si="23"/>
        <v>0</v>
      </c>
      <c r="L91" s="257">
        <f t="shared" si="23"/>
        <v>0</v>
      </c>
      <c r="M91" s="257">
        <f t="shared" si="23"/>
        <v>0</v>
      </c>
      <c r="N91" s="257">
        <f t="shared" si="23"/>
        <v>0</v>
      </c>
      <c r="O91" s="259">
        <f t="shared" si="19"/>
        <v>0</v>
      </c>
      <c r="P91" s="257">
        <f>P93</f>
        <v>0</v>
      </c>
      <c r="Q91" s="257">
        <f>Q93</f>
        <v>0</v>
      </c>
      <c r="R91" s="234">
        <f t="shared" si="20"/>
        <v>0</v>
      </c>
      <c r="S91" s="257">
        <f>S93</f>
        <v>0</v>
      </c>
      <c r="T91" s="257">
        <f>T93</f>
        <v>0</v>
      </c>
      <c r="U91" s="230"/>
      <c r="V91" s="231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  <c r="DO91" s="230"/>
      <c r="DP91" s="230"/>
      <c r="DQ91" s="230"/>
      <c r="DR91" s="230"/>
      <c r="DS91" s="230"/>
      <c r="DT91" s="230"/>
      <c r="DU91" s="230"/>
      <c r="DV91" s="230"/>
      <c r="DW91" s="230"/>
      <c r="DX91" s="230"/>
      <c r="DY91" s="230"/>
      <c r="DZ91" s="230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0"/>
      <c r="EM91" s="230"/>
      <c r="EN91" s="230"/>
      <c r="EO91" s="230"/>
      <c r="EP91" s="230"/>
      <c r="EQ91" s="230"/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0"/>
      <c r="FH91" s="230"/>
      <c r="FI91" s="230"/>
      <c r="FJ91" s="230"/>
      <c r="FK91" s="230"/>
      <c r="FL91" s="230"/>
      <c r="FM91" s="230"/>
      <c r="FN91" s="230"/>
      <c r="FO91" s="230"/>
      <c r="FP91" s="230"/>
      <c r="FQ91" s="230"/>
      <c r="FR91" s="230"/>
      <c r="FS91" s="230"/>
      <c r="FT91" s="230"/>
      <c r="FU91" s="230"/>
      <c r="FV91" s="230"/>
      <c r="FW91" s="230"/>
      <c r="FX91" s="230"/>
      <c r="FY91" s="230"/>
      <c r="FZ91" s="230"/>
      <c r="GA91" s="230"/>
      <c r="GB91" s="230"/>
      <c r="GC91" s="230"/>
      <c r="GD91" s="230"/>
      <c r="GE91" s="230"/>
      <c r="GF91" s="230"/>
      <c r="GG91" s="230"/>
      <c r="GH91" s="230"/>
      <c r="GI91" s="230"/>
      <c r="GJ91" s="230"/>
      <c r="GK91" s="230"/>
      <c r="GL91" s="230"/>
      <c r="GM91" s="230"/>
      <c r="GN91" s="230"/>
      <c r="GO91" s="230"/>
      <c r="GP91" s="230"/>
      <c r="GQ91" s="230"/>
      <c r="GR91" s="230"/>
      <c r="GS91" s="230"/>
      <c r="GT91" s="230"/>
      <c r="GU91" s="230"/>
      <c r="GV91" s="230"/>
      <c r="GW91" s="230"/>
      <c r="GX91" s="230"/>
      <c r="GY91" s="230"/>
      <c r="GZ91" s="230"/>
      <c r="HA91" s="230"/>
      <c r="HB91" s="230"/>
      <c r="HC91" s="230"/>
      <c r="HD91" s="230"/>
      <c r="HE91" s="230"/>
      <c r="HF91" s="230"/>
      <c r="HG91" s="230"/>
      <c r="HH91" s="230"/>
      <c r="HI91" s="230"/>
      <c r="HJ91" s="230"/>
      <c r="HK91" s="230"/>
      <c r="HL91" s="230"/>
      <c r="HM91" s="230"/>
      <c r="HN91" s="230"/>
      <c r="HO91" s="230"/>
      <c r="HP91" s="230"/>
      <c r="HQ91" s="230"/>
      <c r="HR91" s="230"/>
      <c r="HS91" s="230"/>
      <c r="HT91" s="230"/>
      <c r="HU91" s="230"/>
      <c r="HV91" s="230"/>
      <c r="HW91" s="230"/>
      <c r="HX91" s="230"/>
      <c r="HY91" s="230"/>
      <c r="HZ91" s="230"/>
      <c r="IA91" s="230"/>
      <c r="IB91" s="230"/>
      <c r="IC91" s="230"/>
      <c r="ID91" s="230"/>
      <c r="IE91" s="230"/>
      <c r="IF91" s="230"/>
      <c r="IG91" s="230"/>
      <c r="IH91" s="230"/>
      <c r="II91" s="230"/>
      <c r="IJ91" s="230"/>
      <c r="IK91" s="230"/>
      <c r="IL91" s="230"/>
      <c r="IM91" s="230"/>
      <c r="IN91" s="230"/>
      <c r="IO91" s="230"/>
      <c r="IP91" s="230"/>
      <c r="IQ91" s="230"/>
      <c r="IR91" s="230"/>
    </row>
    <row r="92" spans="1:22" s="2" customFormat="1" ht="12.75" customHeight="1">
      <c r="A92" s="22"/>
      <c r="B92" s="23"/>
      <c r="C92" s="23"/>
      <c r="D92" s="23"/>
      <c r="E92" s="11" t="s">
        <v>167</v>
      </c>
      <c r="F92" s="11"/>
      <c r="G92" s="11"/>
      <c r="H92" s="11"/>
      <c r="I92" s="11"/>
      <c r="J92" s="11"/>
      <c r="K92" s="11"/>
      <c r="L92" s="261"/>
      <c r="M92" s="261"/>
      <c r="N92" s="261"/>
      <c r="O92" s="259">
        <f t="shared" si="19"/>
        <v>0</v>
      </c>
      <c r="P92" s="261"/>
      <c r="Q92" s="261"/>
      <c r="R92" s="234">
        <f t="shared" si="20"/>
        <v>0</v>
      </c>
      <c r="S92" s="261"/>
      <c r="T92" s="261"/>
      <c r="V92" s="229"/>
    </row>
    <row r="93" spans="1:22" s="2" customFormat="1" ht="12.75" customHeight="1">
      <c r="A93" s="22" t="s">
        <v>261</v>
      </c>
      <c r="B93" s="23" t="s">
        <v>244</v>
      </c>
      <c r="C93" s="23" t="s">
        <v>201</v>
      </c>
      <c r="D93" s="23" t="s">
        <v>171</v>
      </c>
      <c r="E93" s="11" t="s">
        <v>262</v>
      </c>
      <c r="F93" s="11">
        <f>G93+H93</f>
        <v>3906579.4</v>
      </c>
      <c r="G93" s="11">
        <v>3906579.4</v>
      </c>
      <c r="H93" s="11">
        <v>0</v>
      </c>
      <c r="I93" s="11">
        <f>J93+K93</f>
        <v>2864600</v>
      </c>
      <c r="J93" s="11">
        <v>2864600</v>
      </c>
      <c r="K93" s="11">
        <v>0</v>
      </c>
      <c r="L93" s="261">
        <f>M93+N93</f>
        <v>0</v>
      </c>
      <c r="M93" s="261">
        <v>0</v>
      </c>
      <c r="N93" s="261">
        <v>0</v>
      </c>
      <c r="O93" s="259">
        <f t="shared" si="19"/>
        <v>0</v>
      </c>
      <c r="P93" s="261">
        <v>0</v>
      </c>
      <c r="Q93" s="261">
        <v>0</v>
      </c>
      <c r="R93" s="234">
        <f t="shared" si="20"/>
        <v>0</v>
      </c>
      <c r="S93" s="261">
        <v>0</v>
      </c>
      <c r="T93" s="261">
        <v>0</v>
      </c>
      <c r="V93" s="229"/>
    </row>
    <row r="94" spans="1:22" s="2" customFormat="1" ht="12.75" customHeight="1">
      <c r="A94" s="22" t="s">
        <v>263</v>
      </c>
      <c r="B94" s="23" t="s">
        <v>264</v>
      </c>
      <c r="C94" s="23" t="s">
        <v>162</v>
      </c>
      <c r="D94" s="23" t="s">
        <v>162</v>
      </c>
      <c r="E94" s="235" t="s">
        <v>265</v>
      </c>
      <c r="F94" s="235">
        <f>F96+F100+F104+F108+F111+F114</f>
        <v>1120495406</v>
      </c>
      <c r="G94" s="235">
        <f>G96+G100+G104+G108+G111+G114</f>
        <v>915419099.6</v>
      </c>
      <c r="H94" s="235">
        <f>H96+H100+H104+H108+H111+H114</f>
        <v>205076306.39999998</v>
      </c>
      <c r="I94" s="235">
        <f aca="true" t="shared" si="24" ref="I94:N94">I96+I100+I111</f>
        <v>1736629910</v>
      </c>
      <c r="J94" s="235">
        <f t="shared" si="24"/>
        <v>1152559700</v>
      </c>
      <c r="K94" s="235">
        <f t="shared" si="24"/>
        <v>584070210</v>
      </c>
      <c r="L94" s="262">
        <f t="shared" si="24"/>
        <v>995000000</v>
      </c>
      <c r="M94" s="262">
        <f t="shared" si="24"/>
        <v>725000000</v>
      </c>
      <c r="N94" s="262">
        <f t="shared" si="24"/>
        <v>270000000</v>
      </c>
      <c r="O94" s="259">
        <f t="shared" si="19"/>
        <v>1023000000</v>
      </c>
      <c r="P94" s="262">
        <f>P96+P100+P111</f>
        <v>753000000</v>
      </c>
      <c r="Q94" s="262">
        <f>Q96+Q100+Q111</f>
        <v>270000000</v>
      </c>
      <c r="R94" s="234">
        <f t="shared" si="20"/>
        <v>1053000000</v>
      </c>
      <c r="S94" s="262">
        <f>S96+S100+S111</f>
        <v>763000000</v>
      </c>
      <c r="T94" s="262">
        <f>T96+T100+T111</f>
        <v>290000000</v>
      </c>
      <c r="V94" s="229"/>
    </row>
    <row r="95" spans="1:22" s="2" customFormat="1" ht="12.75" customHeight="1">
      <c r="A95" s="22"/>
      <c r="B95" s="23"/>
      <c r="C95" s="23"/>
      <c r="D95" s="23"/>
      <c r="E95" s="11" t="s">
        <v>5</v>
      </c>
      <c r="F95" s="11"/>
      <c r="G95" s="11"/>
      <c r="H95" s="11"/>
      <c r="I95" s="11"/>
      <c r="J95" s="11"/>
      <c r="K95" s="11"/>
      <c r="L95" s="261"/>
      <c r="M95" s="261"/>
      <c r="N95" s="261"/>
      <c r="O95" s="259">
        <f t="shared" si="19"/>
        <v>0</v>
      </c>
      <c r="P95" s="261"/>
      <c r="Q95" s="261"/>
      <c r="R95" s="234">
        <f t="shared" si="20"/>
        <v>0</v>
      </c>
      <c r="S95" s="261"/>
      <c r="T95" s="261"/>
      <c r="V95" s="229"/>
    </row>
    <row r="96" spans="1:252" s="4" customFormat="1" ht="28.5" customHeight="1">
      <c r="A96" s="8" t="s">
        <v>266</v>
      </c>
      <c r="B96" s="6" t="s">
        <v>264</v>
      </c>
      <c r="C96" s="6" t="s">
        <v>165</v>
      </c>
      <c r="D96" s="6" t="s">
        <v>162</v>
      </c>
      <c r="E96" s="24" t="s">
        <v>267</v>
      </c>
      <c r="F96" s="24">
        <f>F98+F99</f>
        <v>801974811.2</v>
      </c>
      <c r="G96" s="24">
        <f>G98+G99</f>
        <v>733495784.6</v>
      </c>
      <c r="H96" s="24">
        <f>H98+H99</f>
        <v>68479026.6</v>
      </c>
      <c r="I96" s="24">
        <f aca="true" t="shared" si="25" ref="I96:N96">I98</f>
        <v>1441344570</v>
      </c>
      <c r="J96" s="24">
        <f t="shared" si="25"/>
        <v>939122500</v>
      </c>
      <c r="K96" s="24">
        <f t="shared" si="25"/>
        <v>502222070</v>
      </c>
      <c r="L96" s="257">
        <f t="shared" si="25"/>
        <v>700000000</v>
      </c>
      <c r="M96" s="257">
        <f t="shared" si="25"/>
        <v>480000000</v>
      </c>
      <c r="N96" s="257">
        <f t="shared" si="25"/>
        <v>220000000</v>
      </c>
      <c r="O96" s="259">
        <f t="shared" si="19"/>
        <v>725000000</v>
      </c>
      <c r="P96" s="257">
        <f>P98</f>
        <v>505000000</v>
      </c>
      <c r="Q96" s="257">
        <f>Q98</f>
        <v>220000000</v>
      </c>
      <c r="R96" s="234">
        <f t="shared" si="20"/>
        <v>755000000</v>
      </c>
      <c r="S96" s="257">
        <f>S98</f>
        <v>515000000</v>
      </c>
      <c r="T96" s="257">
        <f>T98</f>
        <v>240000000</v>
      </c>
      <c r="U96" s="230"/>
      <c r="V96" s="231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230"/>
      <c r="CT96" s="230"/>
      <c r="CU96" s="230"/>
      <c r="CV96" s="230"/>
      <c r="CW96" s="230"/>
      <c r="CX96" s="230"/>
      <c r="CY96" s="230"/>
      <c r="CZ96" s="230"/>
      <c r="DA96" s="230"/>
      <c r="DB96" s="230"/>
      <c r="DC96" s="230"/>
      <c r="DD96" s="230"/>
      <c r="DE96" s="230"/>
      <c r="DF96" s="230"/>
      <c r="DG96" s="230"/>
      <c r="DH96" s="230"/>
      <c r="DI96" s="230"/>
      <c r="DJ96" s="230"/>
      <c r="DK96" s="230"/>
      <c r="DL96" s="230"/>
      <c r="DM96" s="230"/>
      <c r="DN96" s="230"/>
      <c r="DO96" s="230"/>
      <c r="DP96" s="230"/>
      <c r="DQ96" s="230"/>
      <c r="DR96" s="230"/>
      <c r="DS96" s="230"/>
      <c r="DT96" s="230"/>
      <c r="DU96" s="230"/>
      <c r="DV96" s="230"/>
      <c r="DW96" s="230"/>
      <c r="DX96" s="230"/>
      <c r="DY96" s="230"/>
      <c r="DZ96" s="230"/>
      <c r="EA96" s="230"/>
      <c r="EB96" s="230"/>
      <c r="EC96" s="230"/>
      <c r="ED96" s="230"/>
      <c r="EE96" s="230"/>
      <c r="EF96" s="230"/>
      <c r="EG96" s="230"/>
      <c r="EH96" s="230"/>
      <c r="EI96" s="230"/>
      <c r="EJ96" s="230"/>
      <c r="EK96" s="230"/>
      <c r="EL96" s="230"/>
      <c r="EM96" s="230"/>
      <c r="EN96" s="230"/>
      <c r="EO96" s="230"/>
      <c r="EP96" s="230"/>
      <c r="EQ96" s="230"/>
      <c r="ER96" s="230"/>
      <c r="ES96" s="230"/>
      <c r="ET96" s="230"/>
      <c r="EU96" s="230"/>
      <c r="EV96" s="230"/>
      <c r="EW96" s="230"/>
      <c r="EX96" s="230"/>
      <c r="EY96" s="230"/>
      <c r="EZ96" s="230"/>
      <c r="FA96" s="230"/>
      <c r="FB96" s="230"/>
      <c r="FC96" s="230"/>
      <c r="FD96" s="230"/>
      <c r="FE96" s="230"/>
      <c r="FF96" s="230"/>
      <c r="FG96" s="230"/>
      <c r="FH96" s="230"/>
      <c r="FI96" s="230"/>
      <c r="FJ96" s="230"/>
      <c r="FK96" s="230"/>
      <c r="FL96" s="230"/>
      <c r="FM96" s="230"/>
      <c r="FN96" s="230"/>
      <c r="FO96" s="230"/>
      <c r="FP96" s="230"/>
      <c r="FQ96" s="230"/>
      <c r="FR96" s="230"/>
      <c r="FS96" s="230"/>
      <c r="FT96" s="230"/>
      <c r="FU96" s="230"/>
      <c r="FV96" s="230"/>
      <c r="FW96" s="230"/>
      <c r="FX96" s="230"/>
      <c r="FY96" s="230"/>
      <c r="FZ96" s="230"/>
      <c r="GA96" s="230"/>
      <c r="GB96" s="230"/>
      <c r="GC96" s="230"/>
      <c r="GD96" s="230"/>
      <c r="GE96" s="230"/>
      <c r="GF96" s="230"/>
      <c r="GG96" s="230"/>
      <c r="GH96" s="230"/>
      <c r="GI96" s="230"/>
      <c r="GJ96" s="230"/>
      <c r="GK96" s="230"/>
      <c r="GL96" s="230"/>
      <c r="GM96" s="230"/>
      <c r="GN96" s="230"/>
      <c r="GO96" s="230"/>
      <c r="GP96" s="230"/>
      <c r="GQ96" s="230"/>
      <c r="GR96" s="230"/>
      <c r="GS96" s="230"/>
      <c r="GT96" s="230"/>
      <c r="GU96" s="230"/>
      <c r="GV96" s="230"/>
      <c r="GW96" s="230"/>
      <c r="GX96" s="230"/>
      <c r="GY96" s="230"/>
      <c r="GZ96" s="230"/>
      <c r="HA96" s="230"/>
      <c r="HB96" s="230"/>
      <c r="HC96" s="230"/>
      <c r="HD96" s="230"/>
      <c r="HE96" s="230"/>
      <c r="HF96" s="230"/>
      <c r="HG96" s="230"/>
      <c r="HH96" s="230"/>
      <c r="HI96" s="230"/>
      <c r="HJ96" s="230"/>
      <c r="HK96" s="230"/>
      <c r="HL96" s="230"/>
      <c r="HM96" s="230"/>
      <c r="HN96" s="230"/>
      <c r="HO96" s="230"/>
      <c r="HP96" s="230"/>
      <c r="HQ96" s="230"/>
      <c r="HR96" s="230"/>
      <c r="HS96" s="230"/>
      <c r="HT96" s="230"/>
      <c r="HU96" s="230"/>
      <c r="HV96" s="230"/>
      <c r="HW96" s="230"/>
      <c r="HX96" s="230"/>
      <c r="HY96" s="230"/>
      <c r="HZ96" s="230"/>
      <c r="IA96" s="230"/>
      <c r="IB96" s="230"/>
      <c r="IC96" s="230"/>
      <c r="ID96" s="230"/>
      <c r="IE96" s="230"/>
      <c r="IF96" s="230"/>
      <c r="IG96" s="230"/>
      <c r="IH96" s="230"/>
      <c r="II96" s="230"/>
      <c r="IJ96" s="230"/>
      <c r="IK96" s="230"/>
      <c r="IL96" s="230"/>
      <c r="IM96" s="230"/>
      <c r="IN96" s="230"/>
      <c r="IO96" s="230"/>
      <c r="IP96" s="230"/>
      <c r="IQ96" s="230"/>
      <c r="IR96" s="230"/>
    </row>
    <row r="97" spans="1:22" s="2" customFormat="1" ht="12.75" customHeight="1">
      <c r="A97" s="22"/>
      <c r="B97" s="23"/>
      <c r="C97" s="23"/>
      <c r="D97" s="23"/>
      <c r="E97" s="11" t="s">
        <v>167</v>
      </c>
      <c r="F97" s="11"/>
      <c r="G97" s="11"/>
      <c r="H97" s="11"/>
      <c r="I97" s="11"/>
      <c r="J97" s="11"/>
      <c r="K97" s="11"/>
      <c r="L97" s="261"/>
      <c r="M97" s="261"/>
      <c r="N97" s="261"/>
      <c r="O97" s="259">
        <f t="shared" si="19"/>
        <v>0</v>
      </c>
      <c r="P97" s="261"/>
      <c r="Q97" s="261"/>
      <c r="R97" s="234">
        <f t="shared" si="20"/>
        <v>0</v>
      </c>
      <c r="S97" s="261"/>
      <c r="T97" s="261"/>
      <c r="V97" s="229"/>
    </row>
    <row r="98" spans="1:22" s="2" customFormat="1" ht="12.75" customHeight="1">
      <c r="A98" s="22" t="s">
        <v>268</v>
      </c>
      <c r="B98" s="23" t="s">
        <v>264</v>
      </c>
      <c r="C98" s="23" t="s">
        <v>165</v>
      </c>
      <c r="D98" s="23" t="s">
        <v>165</v>
      </c>
      <c r="E98" s="11" t="s">
        <v>269</v>
      </c>
      <c r="F98" s="11">
        <f>G98+H98</f>
        <v>801824811.2</v>
      </c>
      <c r="G98" s="11">
        <v>733345784.6</v>
      </c>
      <c r="H98" s="11">
        <v>68479026.6</v>
      </c>
      <c r="I98" s="11">
        <f>J98+K98</f>
        <v>1441344570</v>
      </c>
      <c r="J98" s="11">
        <v>939122500</v>
      </c>
      <c r="K98" s="11">
        <v>502222070</v>
      </c>
      <c r="L98" s="261">
        <f>M98+N98</f>
        <v>700000000</v>
      </c>
      <c r="M98" s="261">
        <v>480000000</v>
      </c>
      <c r="N98" s="261">
        <v>220000000</v>
      </c>
      <c r="O98" s="259">
        <f t="shared" si="19"/>
        <v>725000000</v>
      </c>
      <c r="P98" s="261">
        <v>505000000</v>
      </c>
      <c r="Q98" s="261">
        <v>220000000</v>
      </c>
      <c r="R98" s="234">
        <f t="shared" si="20"/>
        <v>755000000</v>
      </c>
      <c r="S98" s="261">
        <v>515000000</v>
      </c>
      <c r="T98" s="261">
        <v>240000000</v>
      </c>
      <c r="V98" s="229"/>
    </row>
    <row r="99" spans="1:22" s="2" customFormat="1" ht="12.75" customHeight="1">
      <c r="A99" s="22" t="s">
        <v>270</v>
      </c>
      <c r="B99" s="23" t="s">
        <v>264</v>
      </c>
      <c r="C99" s="23" t="s">
        <v>165</v>
      </c>
      <c r="D99" s="23" t="s">
        <v>186</v>
      </c>
      <c r="E99" s="11" t="s">
        <v>271</v>
      </c>
      <c r="F99" s="11">
        <f>G99+H99</f>
        <v>150000</v>
      </c>
      <c r="G99" s="11">
        <v>150000</v>
      </c>
      <c r="H99" s="11">
        <v>0</v>
      </c>
      <c r="I99" s="11"/>
      <c r="J99" s="11"/>
      <c r="K99" s="11"/>
      <c r="L99" s="261"/>
      <c r="M99" s="261"/>
      <c r="N99" s="261"/>
      <c r="O99" s="259">
        <f t="shared" si="19"/>
        <v>0</v>
      </c>
      <c r="P99" s="261"/>
      <c r="Q99" s="261"/>
      <c r="R99" s="234">
        <f t="shared" si="20"/>
        <v>0</v>
      </c>
      <c r="S99" s="261"/>
      <c r="T99" s="261"/>
      <c r="V99" s="229"/>
    </row>
    <row r="100" spans="1:252" s="4" customFormat="1" ht="28.5" customHeight="1">
      <c r="A100" s="8" t="s">
        <v>272</v>
      </c>
      <c r="B100" s="6" t="s">
        <v>264</v>
      </c>
      <c r="C100" s="6" t="s">
        <v>186</v>
      </c>
      <c r="D100" s="6" t="s">
        <v>162</v>
      </c>
      <c r="E100" s="24" t="s">
        <v>273</v>
      </c>
      <c r="F100" s="24">
        <f aca="true" t="shared" si="26" ref="F100:K100">F102+F103</f>
        <v>3408850</v>
      </c>
      <c r="G100" s="24">
        <f t="shared" si="26"/>
        <v>3408850</v>
      </c>
      <c r="H100" s="24">
        <f t="shared" si="26"/>
        <v>0</v>
      </c>
      <c r="I100" s="24">
        <f t="shared" si="26"/>
        <v>12178900</v>
      </c>
      <c r="J100" s="24">
        <f t="shared" si="26"/>
        <v>0</v>
      </c>
      <c r="K100" s="24">
        <f t="shared" si="26"/>
        <v>12178900</v>
      </c>
      <c r="L100" s="257">
        <f>L110</f>
        <v>40000000</v>
      </c>
      <c r="M100" s="257">
        <f>M110</f>
        <v>40000000</v>
      </c>
      <c r="N100" s="257">
        <f>N103</f>
        <v>0</v>
      </c>
      <c r="O100" s="259">
        <f t="shared" si="19"/>
        <v>40000000</v>
      </c>
      <c r="P100" s="257">
        <f>P110</f>
        <v>40000000</v>
      </c>
      <c r="Q100" s="257">
        <f>Q103</f>
        <v>0</v>
      </c>
      <c r="R100" s="234">
        <f t="shared" si="20"/>
        <v>40000000</v>
      </c>
      <c r="S100" s="257">
        <f>S110</f>
        <v>40000000</v>
      </c>
      <c r="T100" s="257">
        <f>T103</f>
        <v>0</v>
      </c>
      <c r="U100" s="230"/>
      <c r="V100" s="231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230"/>
      <c r="DU100" s="230"/>
      <c r="DV100" s="230"/>
      <c r="DW100" s="230"/>
      <c r="DX100" s="230"/>
      <c r="DY100" s="230"/>
      <c r="DZ100" s="230"/>
      <c r="EA100" s="230"/>
      <c r="EB100" s="230"/>
      <c r="EC100" s="230"/>
      <c r="ED100" s="230"/>
      <c r="EE100" s="230"/>
      <c r="EF100" s="230"/>
      <c r="EG100" s="230"/>
      <c r="EH100" s="230"/>
      <c r="EI100" s="230"/>
      <c r="EJ100" s="230"/>
      <c r="EK100" s="230"/>
      <c r="EL100" s="230"/>
      <c r="EM100" s="230"/>
      <c r="EN100" s="230"/>
      <c r="EO100" s="230"/>
      <c r="EP100" s="230"/>
      <c r="EQ100" s="230"/>
      <c r="ER100" s="230"/>
      <c r="ES100" s="230"/>
      <c r="ET100" s="230"/>
      <c r="EU100" s="230"/>
      <c r="EV100" s="230"/>
      <c r="EW100" s="230"/>
      <c r="EX100" s="230"/>
      <c r="EY100" s="230"/>
      <c r="EZ100" s="230"/>
      <c r="FA100" s="230"/>
      <c r="FB100" s="230"/>
      <c r="FC100" s="230"/>
      <c r="FD100" s="230"/>
      <c r="FE100" s="230"/>
      <c r="FF100" s="230"/>
      <c r="FG100" s="230"/>
      <c r="FH100" s="230"/>
      <c r="FI100" s="230"/>
      <c r="FJ100" s="230"/>
      <c r="FK100" s="230"/>
      <c r="FL100" s="230"/>
      <c r="FM100" s="230"/>
      <c r="FN100" s="230"/>
      <c r="FO100" s="230"/>
      <c r="FP100" s="230"/>
      <c r="FQ100" s="230"/>
      <c r="FR100" s="230"/>
      <c r="FS100" s="230"/>
      <c r="FT100" s="230"/>
      <c r="FU100" s="230"/>
      <c r="FV100" s="230"/>
      <c r="FW100" s="230"/>
      <c r="FX100" s="230"/>
      <c r="FY100" s="230"/>
      <c r="FZ100" s="230"/>
      <c r="GA100" s="230"/>
      <c r="GB100" s="230"/>
      <c r="GC100" s="230"/>
      <c r="GD100" s="230"/>
      <c r="GE100" s="230"/>
      <c r="GF100" s="230"/>
      <c r="GG100" s="230"/>
      <c r="GH100" s="230"/>
      <c r="GI100" s="230"/>
      <c r="GJ100" s="230"/>
      <c r="GK100" s="230"/>
      <c r="GL100" s="230"/>
      <c r="GM100" s="230"/>
      <c r="GN100" s="230"/>
      <c r="GO100" s="230"/>
      <c r="GP100" s="230"/>
      <c r="GQ100" s="230"/>
      <c r="GR100" s="230"/>
      <c r="GS100" s="230"/>
      <c r="GT100" s="230"/>
      <c r="GU100" s="230"/>
      <c r="GV100" s="230"/>
      <c r="GW100" s="230"/>
      <c r="GX100" s="230"/>
      <c r="GY100" s="230"/>
      <c r="GZ100" s="230"/>
      <c r="HA100" s="230"/>
      <c r="HB100" s="230"/>
      <c r="HC100" s="230"/>
      <c r="HD100" s="230"/>
      <c r="HE100" s="230"/>
      <c r="HF100" s="230"/>
      <c r="HG100" s="230"/>
      <c r="HH100" s="230"/>
      <c r="HI100" s="230"/>
      <c r="HJ100" s="230"/>
      <c r="HK100" s="230"/>
      <c r="HL100" s="230"/>
      <c r="HM100" s="230"/>
      <c r="HN100" s="230"/>
      <c r="HO100" s="230"/>
      <c r="HP100" s="230"/>
      <c r="HQ100" s="230"/>
      <c r="HR100" s="230"/>
      <c r="HS100" s="230"/>
      <c r="HT100" s="230"/>
      <c r="HU100" s="230"/>
      <c r="HV100" s="230"/>
      <c r="HW100" s="230"/>
      <c r="HX100" s="230"/>
      <c r="HY100" s="230"/>
      <c r="HZ100" s="230"/>
      <c r="IA100" s="230"/>
      <c r="IB100" s="230"/>
      <c r="IC100" s="230"/>
      <c r="ID100" s="230"/>
      <c r="IE100" s="230"/>
      <c r="IF100" s="230"/>
      <c r="IG100" s="230"/>
      <c r="IH100" s="230"/>
      <c r="II100" s="230"/>
      <c r="IJ100" s="230"/>
      <c r="IK100" s="230"/>
      <c r="IL100" s="230"/>
      <c r="IM100" s="230"/>
      <c r="IN100" s="230"/>
      <c r="IO100" s="230"/>
      <c r="IP100" s="230"/>
      <c r="IQ100" s="230"/>
      <c r="IR100" s="230"/>
    </row>
    <row r="101" spans="1:22" s="2" customFormat="1" ht="12.75" customHeight="1">
      <c r="A101" s="22"/>
      <c r="B101" s="23"/>
      <c r="C101" s="23"/>
      <c r="D101" s="23"/>
      <c r="E101" s="11" t="s">
        <v>167</v>
      </c>
      <c r="F101" s="11"/>
      <c r="G101" s="11"/>
      <c r="H101" s="11"/>
      <c r="I101" s="11"/>
      <c r="J101" s="11"/>
      <c r="K101" s="11"/>
      <c r="L101" s="261"/>
      <c r="M101" s="261"/>
      <c r="N101" s="261"/>
      <c r="O101" s="259">
        <f t="shared" si="19"/>
        <v>0</v>
      </c>
      <c r="P101" s="261"/>
      <c r="Q101" s="261"/>
      <c r="R101" s="234">
        <f t="shared" si="20"/>
        <v>0</v>
      </c>
      <c r="S101" s="261"/>
      <c r="T101" s="261"/>
      <c r="V101" s="229"/>
    </row>
    <row r="102" spans="1:22" s="2" customFormat="1" ht="12.75" customHeight="1">
      <c r="A102" s="22" t="s">
        <v>274</v>
      </c>
      <c r="B102" s="23" t="s">
        <v>264</v>
      </c>
      <c r="C102" s="23" t="s">
        <v>186</v>
      </c>
      <c r="D102" s="23" t="s">
        <v>165</v>
      </c>
      <c r="E102" s="11" t="s">
        <v>275</v>
      </c>
      <c r="F102" s="11">
        <f>G102+H102</f>
        <v>758640</v>
      </c>
      <c r="G102" s="11">
        <v>758640</v>
      </c>
      <c r="H102" s="11">
        <v>0</v>
      </c>
      <c r="I102" s="11"/>
      <c r="J102" s="11"/>
      <c r="K102" s="11"/>
      <c r="L102" s="261"/>
      <c r="M102" s="261"/>
      <c r="N102" s="261"/>
      <c r="O102" s="259">
        <f t="shared" si="19"/>
        <v>0</v>
      </c>
      <c r="P102" s="261"/>
      <c r="Q102" s="261"/>
      <c r="R102" s="234">
        <f t="shared" si="20"/>
        <v>0</v>
      </c>
      <c r="S102" s="261"/>
      <c r="T102" s="261"/>
      <c r="V102" s="229"/>
    </row>
    <row r="103" spans="1:22" s="2" customFormat="1" ht="12.75" customHeight="1">
      <c r="A103" s="22" t="s">
        <v>276</v>
      </c>
      <c r="B103" s="23" t="s">
        <v>264</v>
      </c>
      <c r="C103" s="23" t="s">
        <v>186</v>
      </c>
      <c r="D103" s="23" t="s">
        <v>186</v>
      </c>
      <c r="E103" s="11" t="s">
        <v>277</v>
      </c>
      <c r="F103" s="11">
        <f>G103+H103</f>
        <v>2650210</v>
      </c>
      <c r="G103" s="11">
        <v>2650210</v>
      </c>
      <c r="H103" s="11">
        <v>0</v>
      </c>
      <c r="I103" s="11">
        <f>J103+K103</f>
        <v>12178900</v>
      </c>
      <c r="J103" s="11">
        <v>0</v>
      </c>
      <c r="K103" s="11">
        <v>12178900</v>
      </c>
      <c r="L103" s="261">
        <v>0</v>
      </c>
      <c r="M103" s="261">
        <v>0</v>
      </c>
      <c r="N103" s="261">
        <v>0</v>
      </c>
      <c r="O103" s="259">
        <f t="shared" si="19"/>
        <v>0</v>
      </c>
      <c r="P103" s="261">
        <v>0</v>
      </c>
      <c r="Q103" s="261">
        <v>0</v>
      </c>
      <c r="R103" s="234">
        <f t="shared" si="20"/>
        <v>0</v>
      </c>
      <c r="S103" s="261">
        <v>0</v>
      </c>
      <c r="T103" s="261">
        <v>0</v>
      </c>
      <c r="V103" s="229"/>
    </row>
    <row r="104" spans="1:22" s="2" customFormat="1" ht="21" customHeight="1">
      <c r="A104" s="221">
        <v>2930</v>
      </c>
      <c r="B104" s="221" t="s">
        <v>215</v>
      </c>
      <c r="C104" s="221" t="s">
        <v>171</v>
      </c>
      <c r="D104" s="221">
        <v>0</v>
      </c>
      <c r="E104" s="225" t="s">
        <v>545</v>
      </c>
      <c r="F104" s="252">
        <f>F106+F107</f>
        <v>320000</v>
      </c>
      <c r="G104" s="252">
        <f>G106+G107</f>
        <v>320000</v>
      </c>
      <c r="H104" s="11">
        <f>H106+H107</f>
        <v>0</v>
      </c>
      <c r="I104" s="11"/>
      <c r="J104" s="11"/>
      <c r="K104" s="11"/>
      <c r="L104" s="261"/>
      <c r="M104" s="261"/>
      <c r="N104" s="261"/>
      <c r="O104" s="259">
        <f t="shared" si="19"/>
        <v>0</v>
      </c>
      <c r="P104" s="261"/>
      <c r="Q104" s="261"/>
      <c r="R104" s="234">
        <f t="shared" si="20"/>
        <v>0</v>
      </c>
      <c r="S104" s="261"/>
      <c r="T104" s="261"/>
      <c r="V104" s="229"/>
    </row>
    <row r="105" spans="1:22" s="2" customFormat="1" ht="12.75" customHeight="1">
      <c r="A105" s="221"/>
      <c r="B105" s="221"/>
      <c r="C105" s="221"/>
      <c r="D105" s="221"/>
      <c r="E105" s="218" t="s">
        <v>537</v>
      </c>
      <c r="F105" s="11"/>
      <c r="G105" s="11"/>
      <c r="H105" s="11"/>
      <c r="I105" s="11"/>
      <c r="J105" s="11"/>
      <c r="K105" s="11"/>
      <c r="L105" s="261"/>
      <c r="M105" s="261"/>
      <c r="N105" s="261"/>
      <c r="O105" s="259">
        <f t="shared" si="19"/>
        <v>0</v>
      </c>
      <c r="P105" s="261"/>
      <c r="Q105" s="261"/>
      <c r="R105" s="234">
        <f t="shared" si="20"/>
        <v>0</v>
      </c>
      <c r="S105" s="261"/>
      <c r="T105" s="261"/>
      <c r="V105" s="229"/>
    </row>
    <row r="106" spans="1:22" s="2" customFormat="1" ht="15" customHeight="1">
      <c r="A106" s="221">
        <v>2931</v>
      </c>
      <c r="B106" s="221" t="s">
        <v>215</v>
      </c>
      <c r="C106" s="221" t="s">
        <v>171</v>
      </c>
      <c r="D106" s="221">
        <v>1</v>
      </c>
      <c r="E106" s="218" t="s">
        <v>546</v>
      </c>
      <c r="F106" s="11">
        <f>G106+H106</f>
        <v>70000</v>
      </c>
      <c r="G106" s="11">
        <v>70000</v>
      </c>
      <c r="H106" s="11">
        <v>0</v>
      </c>
      <c r="I106" s="11"/>
      <c r="J106" s="11"/>
      <c r="K106" s="11"/>
      <c r="L106" s="261"/>
      <c r="M106" s="261"/>
      <c r="N106" s="261"/>
      <c r="O106" s="259">
        <f t="shared" si="19"/>
        <v>0</v>
      </c>
      <c r="P106" s="261"/>
      <c r="Q106" s="261"/>
      <c r="R106" s="234">
        <f t="shared" si="20"/>
        <v>0</v>
      </c>
      <c r="S106" s="261"/>
      <c r="T106" s="261"/>
      <c r="V106" s="229"/>
    </row>
    <row r="107" spans="1:22" s="2" customFormat="1" ht="12.75" customHeight="1">
      <c r="A107" s="221">
        <v>2932</v>
      </c>
      <c r="B107" s="221" t="s">
        <v>215</v>
      </c>
      <c r="C107" s="221" t="s">
        <v>171</v>
      </c>
      <c r="D107" s="221">
        <v>2</v>
      </c>
      <c r="E107" s="218" t="s">
        <v>547</v>
      </c>
      <c r="F107" s="11">
        <f>G107+H107</f>
        <v>250000</v>
      </c>
      <c r="G107" s="11">
        <v>250000</v>
      </c>
      <c r="H107" s="11">
        <v>0</v>
      </c>
      <c r="I107" s="11"/>
      <c r="J107" s="11"/>
      <c r="K107" s="11"/>
      <c r="L107" s="261"/>
      <c r="M107" s="261"/>
      <c r="N107" s="261"/>
      <c r="O107" s="259">
        <f t="shared" si="19"/>
        <v>0</v>
      </c>
      <c r="P107" s="261"/>
      <c r="Q107" s="261"/>
      <c r="R107" s="234">
        <f t="shared" si="20"/>
        <v>0</v>
      </c>
      <c r="S107" s="261"/>
      <c r="T107" s="261"/>
      <c r="V107" s="229"/>
    </row>
    <row r="108" spans="1:22" s="2" customFormat="1" ht="12.75" customHeight="1">
      <c r="A108" s="221">
        <v>2940</v>
      </c>
      <c r="B108" s="221" t="s">
        <v>215</v>
      </c>
      <c r="C108" s="221" t="s">
        <v>201</v>
      </c>
      <c r="D108" s="221">
        <v>0</v>
      </c>
      <c r="E108" s="225" t="s">
        <v>548</v>
      </c>
      <c r="F108" s="252">
        <f>F110</f>
        <v>5194000</v>
      </c>
      <c r="G108" s="252">
        <f>G110</f>
        <v>5194000</v>
      </c>
      <c r="H108" s="252">
        <f>H110</f>
        <v>0</v>
      </c>
      <c r="I108" s="11"/>
      <c r="J108" s="11"/>
      <c r="K108" s="11"/>
      <c r="L108" s="261"/>
      <c r="M108" s="261"/>
      <c r="N108" s="261"/>
      <c r="O108" s="259">
        <f t="shared" si="19"/>
        <v>0</v>
      </c>
      <c r="P108" s="261"/>
      <c r="Q108" s="261"/>
      <c r="R108" s="234">
        <f t="shared" si="20"/>
        <v>0</v>
      </c>
      <c r="S108" s="261"/>
      <c r="T108" s="261"/>
      <c r="V108" s="229"/>
    </row>
    <row r="109" spans="1:22" s="2" customFormat="1" ht="12.75" customHeight="1">
      <c r="A109" s="221"/>
      <c r="B109" s="221"/>
      <c r="C109" s="221"/>
      <c r="D109" s="221"/>
      <c r="E109" s="218" t="s">
        <v>537</v>
      </c>
      <c r="F109" s="11"/>
      <c r="G109" s="11"/>
      <c r="H109" s="11"/>
      <c r="I109" s="11"/>
      <c r="J109" s="11"/>
      <c r="K109" s="11"/>
      <c r="L109" s="261"/>
      <c r="M109" s="261"/>
      <c r="N109" s="261"/>
      <c r="O109" s="259">
        <f t="shared" si="19"/>
        <v>0</v>
      </c>
      <c r="P109" s="261"/>
      <c r="Q109" s="261"/>
      <c r="R109" s="234">
        <f t="shared" si="20"/>
        <v>0</v>
      </c>
      <c r="S109" s="261"/>
      <c r="T109" s="261"/>
      <c r="V109" s="229"/>
    </row>
    <row r="110" spans="1:22" s="2" customFormat="1" ht="12.75" customHeight="1">
      <c r="A110" s="221">
        <v>2941</v>
      </c>
      <c r="B110" s="221" t="s">
        <v>215</v>
      </c>
      <c r="C110" s="221" t="s">
        <v>201</v>
      </c>
      <c r="D110" s="221">
        <v>1</v>
      </c>
      <c r="E110" s="218" t="s">
        <v>549</v>
      </c>
      <c r="F110" s="11">
        <f>G110+H110</f>
        <v>5194000</v>
      </c>
      <c r="G110" s="11">
        <v>5194000</v>
      </c>
      <c r="H110" s="11">
        <v>0</v>
      </c>
      <c r="I110" s="11"/>
      <c r="J110" s="11"/>
      <c r="K110" s="11"/>
      <c r="L110" s="261">
        <f>M110+N110</f>
        <v>40000000</v>
      </c>
      <c r="M110" s="261">
        <v>40000000</v>
      </c>
      <c r="N110" s="261">
        <v>0</v>
      </c>
      <c r="O110" s="259">
        <f t="shared" si="19"/>
        <v>40000000</v>
      </c>
      <c r="P110" s="261">
        <v>40000000</v>
      </c>
      <c r="Q110" s="261">
        <v>0</v>
      </c>
      <c r="R110" s="234">
        <f t="shared" si="20"/>
        <v>40000000</v>
      </c>
      <c r="S110" s="261">
        <v>40000000</v>
      </c>
      <c r="T110" s="261">
        <v>0</v>
      </c>
      <c r="V110" s="229"/>
    </row>
    <row r="111" spans="1:252" s="4" customFormat="1" ht="28.5" customHeight="1">
      <c r="A111" s="8" t="s">
        <v>278</v>
      </c>
      <c r="B111" s="6" t="s">
        <v>264</v>
      </c>
      <c r="C111" s="6" t="s">
        <v>177</v>
      </c>
      <c r="D111" s="6" t="s">
        <v>162</v>
      </c>
      <c r="E111" s="24" t="s">
        <v>279</v>
      </c>
      <c r="F111" s="24">
        <f aca="true" t="shared" si="27" ref="F111:N111">F113</f>
        <v>222588266</v>
      </c>
      <c r="G111" s="24">
        <f t="shared" si="27"/>
        <v>169304575</v>
      </c>
      <c r="H111" s="24">
        <f t="shared" si="27"/>
        <v>53283691</v>
      </c>
      <c r="I111" s="24">
        <f t="shared" si="27"/>
        <v>283106440</v>
      </c>
      <c r="J111" s="24">
        <f t="shared" si="27"/>
        <v>213437200</v>
      </c>
      <c r="K111" s="24">
        <f t="shared" si="27"/>
        <v>69669240</v>
      </c>
      <c r="L111" s="257">
        <f t="shared" si="27"/>
        <v>255000000</v>
      </c>
      <c r="M111" s="257">
        <f t="shared" si="27"/>
        <v>205000000</v>
      </c>
      <c r="N111" s="257">
        <f t="shared" si="27"/>
        <v>50000000</v>
      </c>
      <c r="O111" s="259">
        <f t="shared" si="19"/>
        <v>258000000</v>
      </c>
      <c r="P111" s="257">
        <f>P113</f>
        <v>208000000</v>
      </c>
      <c r="Q111" s="257">
        <f>Q113</f>
        <v>50000000</v>
      </c>
      <c r="R111" s="234">
        <f t="shared" si="20"/>
        <v>258000000</v>
      </c>
      <c r="S111" s="257">
        <f>S113</f>
        <v>208000000</v>
      </c>
      <c r="T111" s="257">
        <f>T113</f>
        <v>50000000</v>
      </c>
      <c r="U111" s="230"/>
      <c r="V111" s="231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230"/>
      <c r="CT111" s="230"/>
      <c r="CU111" s="230"/>
      <c r="CV111" s="230"/>
      <c r="CW111" s="230"/>
      <c r="CX111" s="230"/>
      <c r="CY111" s="230"/>
      <c r="CZ111" s="230"/>
      <c r="DA111" s="230"/>
      <c r="DB111" s="230"/>
      <c r="DC111" s="230"/>
      <c r="DD111" s="230"/>
      <c r="DE111" s="230"/>
      <c r="DF111" s="230"/>
      <c r="DG111" s="230"/>
      <c r="DH111" s="230"/>
      <c r="DI111" s="230"/>
      <c r="DJ111" s="230"/>
      <c r="DK111" s="230"/>
      <c r="DL111" s="230"/>
      <c r="DM111" s="230"/>
      <c r="DN111" s="230"/>
      <c r="DO111" s="230"/>
      <c r="DP111" s="230"/>
      <c r="DQ111" s="230"/>
      <c r="DR111" s="230"/>
      <c r="DS111" s="230"/>
      <c r="DT111" s="230"/>
      <c r="DU111" s="230"/>
      <c r="DV111" s="230"/>
      <c r="DW111" s="230"/>
      <c r="DX111" s="230"/>
      <c r="DY111" s="230"/>
      <c r="DZ111" s="230"/>
      <c r="EA111" s="230"/>
      <c r="EB111" s="230"/>
      <c r="EC111" s="230"/>
      <c r="ED111" s="230"/>
      <c r="EE111" s="230"/>
      <c r="EF111" s="230"/>
      <c r="EG111" s="230"/>
      <c r="EH111" s="230"/>
      <c r="EI111" s="230"/>
      <c r="EJ111" s="230"/>
      <c r="EK111" s="230"/>
      <c r="EL111" s="230"/>
      <c r="EM111" s="230"/>
      <c r="EN111" s="230"/>
      <c r="EO111" s="230"/>
      <c r="EP111" s="230"/>
      <c r="EQ111" s="230"/>
      <c r="ER111" s="230"/>
      <c r="ES111" s="230"/>
      <c r="ET111" s="230"/>
      <c r="EU111" s="230"/>
      <c r="EV111" s="230"/>
      <c r="EW111" s="230"/>
      <c r="EX111" s="230"/>
      <c r="EY111" s="230"/>
      <c r="EZ111" s="230"/>
      <c r="FA111" s="230"/>
      <c r="FB111" s="230"/>
      <c r="FC111" s="230"/>
      <c r="FD111" s="230"/>
      <c r="FE111" s="230"/>
      <c r="FF111" s="230"/>
      <c r="FG111" s="230"/>
      <c r="FH111" s="230"/>
      <c r="FI111" s="230"/>
      <c r="FJ111" s="230"/>
      <c r="FK111" s="230"/>
      <c r="FL111" s="230"/>
      <c r="FM111" s="230"/>
      <c r="FN111" s="230"/>
      <c r="FO111" s="230"/>
      <c r="FP111" s="230"/>
      <c r="FQ111" s="230"/>
      <c r="FR111" s="230"/>
      <c r="FS111" s="230"/>
      <c r="FT111" s="230"/>
      <c r="FU111" s="230"/>
      <c r="FV111" s="230"/>
      <c r="FW111" s="230"/>
      <c r="FX111" s="230"/>
      <c r="FY111" s="230"/>
      <c r="FZ111" s="230"/>
      <c r="GA111" s="230"/>
      <c r="GB111" s="230"/>
      <c r="GC111" s="230"/>
      <c r="GD111" s="230"/>
      <c r="GE111" s="230"/>
      <c r="GF111" s="230"/>
      <c r="GG111" s="230"/>
      <c r="GH111" s="230"/>
      <c r="GI111" s="230"/>
      <c r="GJ111" s="230"/>
      <c r="GK111" s="230"/>
      <c r="GL111" s="230"/>
      <c r="GM111" s="230"/>
      <c r="GN111" s="230"/>
      <c r="GO111" s="230"/>
      <c r="GP111" s="230"/>
      <c r="GQ111" s="230"/>
      <c r="GR111" s="230"/>
      <c r="GS111" s="230"/>
      <c r="GT111" s="230"/>
      <c r="GU111" s="230"/>
      <c r="GV111" s="230"/>
      <c r="GW111" s="230"/>
      <c r="GX111" s="230"/>
      <c r="GY111" s="230"/>
      <c r="GZ111" s="230"/>
      <c r="HA111" s="230"/>
      <c r="HB111" s="230"/>
      <c r="HC111" s="230"/>
      <c r="HD111" s="230"/>
      <c r="HE111" s="230"/>
      <c r="HF111" s="230"/>
      <c r="HG111" s="230"/>
      <c r="HH111" s="230"/>
      <c r="HI111" s="230"/>
      <c r="HJ111" s="230"/>
      <c r="HK111" s="230"/>
      <c r="HL111" s="230"/>
      <c r="HM111" s="230"/>
      <c r="HN111" s="230"/>
      <c r="HO111" s="230"/>
      <c r="HP111" s="230"/>
      <c r="HQ111" s="230"/>
      <c r="HR111" s="230"/>
      <c r="HS111" s="230"/>
      <c r="HT111" s="230"/>
      <c r="HU111" s="230"/>
      <c r="HV111" s="230"/>
      <c r="HW111" s="230"/>
      <c r="HX111" s="230"/>
      <c r="HY111" s="230"/>
      <c r="HZ111" s="230"/>
      <c r="IA111" s="230"/>
      <c r="IB111" s="230"/>
      <c r="IC111" s="230"/>
      <c r="ID111" s="230"/>
      <c r="IE111" s="230"/>
      <c r="IF111" s="230"/>
      <c r="IG111" s="230"/>
      <c r="IH111" s="230"/>
      <c r="II111" s="230"/>
      <c r="IJ111" s="230"/>
      <c r="IK111" s="230"/>
      <c r="IL111" s="230"/>
      <c r="IM111" s="230"/>
      <c r="IN111" s="230"/>
      <c r="IO111" s="230"/>
      <c r="IP111" s="230"/>
      <c r="IQ111" s="230"/>
      <c r="IR111" s="230"/>
    </row>
    <row r="112" spans="1:22" s="2" customFormat="1" ht="12.75" customHeight="1">
      <c r="A112" s="22"/>
      <c r="B112" s="23"/>
      <c r="C112" s="23"/>
      <c r="D112" s="23"/>
      <c r="E112" s="11" t="s">
        <v>167</v>
      </c>
      <c r="F112" s="11"/>
      <c r="G112" s="11"/>
      <c r="H112" s="11"/>
      <c r="I112" s="11"/>
      <c r="J112" s="11"/>
      <c r="K112" s="11"/>
      <c r="L112" s="261"/>
      <c r="M112" s="261"/>
      <c r="N112" s="261"/>
      <c r="O112" s="259">
        <f t="shared" si="19"/>
        <v>0</v>
      </c>
      <c r="P112" s="261"/>
      <c r="Q112" s="261"/>
      <c r="R112" s="234">
        <f t="shared" si="20"/>
        <v>0</v>
      </c>
      <c r="S112" s="261"/>
      <c r="T112" s="261"/>
      <c r="V112" s="229"/>
    </row>
    <row r="113" spans="1:22" s="2" customFormat="1" ht="12.75" customHeight="1">
      <c r="A113" s="22" t="s">
        <v>280</v>
      </c>
      <c r="B113" s="23" t="s">
        <v>264</v>
      </c>
      <c r="C113" s="23" t="s">
        <v>177</v>
      </c>
      <c r="D113" s="23" t="s">
        <v>165</v>
      </c>
      <c r="E113" s="11" t="s">
        <v>281</v>
      </c>
      <c r="F113" s="11">
        <f>G113+H113</f>
        <v>222588266</v>
      </c>
      <c r="G113" s="11">
        <v>169304575</v>
      </c>
      <c r="H113" s="11">
        <v>53283691</v>
      </c>
      <c r="I113" s="11">
        <f>J113+K113</f>
        <v>283106440</v>
      </c>
      <c r="J113" s="11">
        <v>213437200</v>
      </c>
      <c r="K113" s="11">
        <v>69669240</v>
      </c>
      <c r="L113" s="261">
        <f>M113+N113</f>
        <v>255000000</v>
      </c>
      <c r="M113" s="261">
        <v>205000000</v>
      </c>
      <c r="N113" s="261">
        <v>50000000</v>
      </c>
      <c r="O113" s="259">
        <f t="shared" si="19"/>
        <v>258000000</v>
      </c>
      <c r="P113" s="261">
        <v>208000000</v>
      </c>
      <c r="Q113" s="261">
        <v>50000000</v>
      </c>
      <c r="R113" s="234">
        <f t="shared" si="20"/>
        <v>258000000</v>
      </c>
      <c r="S113" s="261">
        <v>208000000</v>
      </c>
      <c r="T113" s="261">
        <v>50000000</v>
      </c>
      <c r="V113" s="229"/>
    </row>
    <row r="114" spans="1:252" s="4" customFormat="1" ht="21.75" customHeight="1">
      <c r="A114" s="221">
        <v>2980</v>
      </c>
      <c r="B114" s="221" t="s">
        <v>215</v>
      </c>
      <c r="C114" s="221" t="s">
        <v>550</v>
      </c>
      <c r="D114" s="221" t="s">
        <v>162</v>
      </c>
      <c r="E114" s="225" t="s">
        <v>551</v>
      </c>
      <c r="F114" s="24">
        <f>F116</f>
        <v>87009478.8</v>
      </c>
      <c r="G114" s="24">
        <f>G116</f>
        <v>3695890</v>
      </c>
      <c r="H114" s="24">
        <f>H116</f>
        <v>83313588.8</v>
      </c>
      <c r="I114" s="24"/>
      <c r="J114" s="24"/>
      <c r="K114" s="24"/>
      <c r="L114" s="259"/>
      <c r="M114" s="259"/>
      <c r="N114" s="259"/>
      <c r="O114" s="259">
        <f t="shared" si="19"/>
        <v>0</v>
      </c>
      <c r="P114" s="259"/>
      <c r="Q114" s="259"/>
      <c r="R114" s="234">
        <f t="shared" si="20"/>
        <v>0</v>
      </c>
      <c r="S114" s="259"/>
      <c r="T114" s="259"/>
      <c r="U114" s="230"/>
      <c r="V114" s="231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  <c r="DC114" s="230"/>
      <c r="DD114" s="230"/>
      <c r="DE114" s="230"/>
      <c r="DF114" s="230"/>
      <c r="DG114" s="230"/>
      <c r="DH114" s="230"/>
      <c r="DI114" s="230"/>
      <c r="DJ114" s="230"/>
      <c r="DK114" s="230"/>
      <c r="DL114" s="230"/>
      <c r="DM114" s="230"/>
      <c r="DN114" s="230"/>
      <c r="DO114" s="230"/>
      <c r="DP114" s="230"/>
      <c r="DQ114" s="230"/>
      <c r="DR114" s="230"/>
      <c r="DS114" s="230"/>
      <c r="DT114" s="230"/>
      <c r="DU114" s="230"/>
      <c r="DV114" s="230"/>
      <c r="DW114" s="230"/>
      <c r="DX114" s="230"/>
      <c r="DY114" s="230"/>
      <c r="DZ114" s="230"/>
      <c r="EA114" s="230"/>
      <c r="EB114" s="230"/>
      <c r="EC114" s="230"/>
      <c r="ED114" s="230"/>
      <c r="EE114" s="230"/>
      <c r="EF114" s="230"/>
      <c r="EG114" s="230"/>
      <c r="EH114" s="230"/>
      <c r="EI114" s="230"/>
      <c r="EJ114" s="230"/>
      <c r="EK114" s="230"/>
      <c r="EL114" s="230"/>
      <c r="EM114" s="230"/>
      <c r="EN114" s="230"/>
      <c r="EO114" s="230"/>
      <c r="EP114" s="230"/>
      <c r="EQ114" s="230"/>
      <c r="ER114" s="230"/>
      <c r="ES114" s="230"/>
      <c r="ET114" s="230"/>
      <c r="EU114" s="230"/>
      <c r="EV114" s="230"/>
      <c r="EW114" s="230"/>
      <c r="EX114" s="230"/>
      <c r="EY114" s="230"/>
      <c r="EZ114" s="230"/>
      <c r="FA114" s="230"/>
      <c r="FB114" s="230"/>
      <c r="FC114" s="230"/>
      <c r="FD114" s="230"/>
      <c r="FE114" s="230"/>
      <c r="FF114" s="230"/>
      <c r="FG114" s="230"/>
      <c r="FH114" s="230"/>
      <c r="FI114" s="230"/>
      <c r="FJ114" s="230"/>
      <c r="FK114" s="230"/>
      <c r="FL114" s="230"/>
      <c r="FM114" s="230"/>
      <c r="FN114" s="230"/>
      <c r="FO114" s="230"/>
      <c r="FP114" s="230"/>
      <c r="FQ114" s="230"/>
      <c r="FR114" s="230"/>
      <c r="FS114" s="230"/>
      <c r="FT114" s="230"/>
      <c r="FU114" s="230"/>
      <c r="FV114" s="230"/>
      <c r="FW114" s="230"/>
      <c r="FX114" s="230"/>
      <c r="FY114" s="230"/>
      <c r="FZ114" s="230"/>
      <c r="GA114" s="230"/>
      <c r="GB114" s="230"/>
      <c r="GC114" s="230"/>
      <c r="GD114" s="230"/>
      <c r="GE114" s="230"/>
      <c r="GF114" s="230"/>
      <c r="GG114" s="230"/>
      <c r="GH114" s="230"/>
      <c r="GI114" s="230"/>
      <c r="GJ114" s="230"/>
      <c r="GK114" s="230"/>
      <c r="GL114" s="230"/>
      <c r="GM114" s="230"/>
      <c r="GN114" s="230"/>
      <c r="GO114" s="230"/>
      <c r="GP114" s="230"/>
      <c r="GQ114" s="230"/>
      <c r="GR114" s="230"/>
      <c r="GS114" s="230"/>
      <c r="GT114" s="230"/>
      <c r="GU114" s="230"/>
      <c r="GV114" s="230"/>
      <c r="GW114" s="230"/>
      <c r="GX114" s="230"/>
      <c r="GY114" s="230"/>
      <c r="GZ114" s="230"/>
      <c r="HA114" s="230"/>
      <c r="HB114" s="230"/>
      <c r="HC114" s="230"/>
      <c r="HD114" s="230"/>
      <c r="HE114" s="230"/>
      <c r="HF114" s="230"/>
      <c r="HG114" s="230"/>
      <c r="HH114" s="230"/>
      <c r="HI114" s="230"/>
      <c r="HJ114" s="230"/>
      <c r="HK114" s="230"/>
      <c r="HL114" s="230"/>
      <c r="HM114" s="230"/>
      <c r="HN114" s="230"/>
      <c r="HO114" s="230"/>
      <c r="HP114" s="230"/>
      <c r="HQ114" s="230"/>
      <c r="HR114" s="230"/>
      <c r="HS114" s="230"/>
      <c r="HT114" s="230"/>
      <c r="HU114" s="230"/>
      <c r="HV114" s="230"/>
      <c r="HW114" s="230"/>
      <c r="HX114" s="230"/>
      <c r="HY114" s="230"/>
      <c r="HZ114" s="230"/>
      <c r="IA114" s="230"/>
      <c r="IB114" s="230"/>
      <c r="IC114" s="230"/>
      <c r="ID114" s="230"/>
      <c r="IE114" s="230"/>
      <c r="IF114" s="230"/>
      <c r="IG114" s="230"/>
      <c r="IH114" s="230"/>
      <c r="II114" s="230"/>
      <c r="IJ114" s="230"/>
      <c r="IK114" s="230"/>
      <c r="IL114" s="230"/>
      <c r="IM114" s="230"/>
      <c r="IN114" s="230"/>
      <c r="IO114" s="230"/>
      <c r="IP114" s="230"/>
      <c r="IQ114" s="230"/>
      <c r="IR114" s="230"/>
    </row>
    <row r="115" spans="1:22" s="2" customFormat="1" ht="12.75" customHeight="1">
      <c r="A115" s="221"/>
      <c r="B115" s="221"/>
      <c r="C115" s="221"/>
      <c r="D115" s="221"/>
      <c r="E115" s="218" t="s">
        <v>537</v>
      </c>
      <c r="F115" s="11"/>
      <c r="G115" s="11"/>
      <c r="H115" s="11"/>
      <c r="I115" s="11"/>
      <c r="J115" s="11"/>
      <c r="K115" s="11"/>
      <c r="L115" s="261"/>
      <c r="M115" s="261"/>
      <c r="N115" s="261"/>
      <c r="O115" s="259">
        <f t="shared" si="19"/>
        <v>0</v>
      </c>
      <c r="P115" s="261"/>
      <c r="Q115" s="261"/>
      <c r="R115" s="234">
        <f t="shared" si="20"/>
        <v>0</v>
      </c>
      <c r="S115" s="261"/>
      <c r="T115" s="261"/>
      <c r="V115" s="229"/>
    </row>
    <row r="116" spans="1:22" s="2" customFormat="1" ht="12.75" customHeight="1">
      <c r="A116" s="221">
        <v>2981</v>
      </c>
      <c r="B116" s="221" t="s">
        <v>215</v>
      </c>
      <c r="C116" s="221" t="s">
        <v>550</v>
      </c>
      <c r="D116" s="221" t="s">
        <v>165</v>
      </c>
      <c r="E116" s="218" t="s">
        <v>551</v>
      </c>
      <c r="F116" s="11">
        <f>G116+H116</f>
        <v>87009478.8</v>
      </c>
      <c r="G116" s="11">
        <v>3695890</v>
      </c>
      <c r="H116" s="11">
        <v>83313588.8</v>
      </c>
      <c r="I116" s="11"/>
      <c r="J116" s="11"/>
      <c r="K116" s="11"/>
      <c r="L116" s="261"/>
      <c r="M116" s="261"/>
      <c r="N116" s="261"/>
      <c r="O116" s="259">
        <f t="shared" si="19"/>
        <v>0</v>
      </c>
      <c r="P116" s="261"/>
      <c r="Q116" s="261"/>
      <c r="R116" s="234">
        <f t="shared" si="20"/>
        <v>0</v>
      </c>
      <c r="S116" s="261"/>
      <c r="T116" s="261"/>
      <c r="V116" s="229"/>
    </row>
    <row r="117" spans="1:22" s="2" customFormat="1" ht="12.75" customHeight="1">
      <c r="A117" s="22" t="s">
        <v>282</v>
      </c>
      <c r="B117" s="23" t="s">
        <v>283</v>
      </c>
      <c r="C117" s="23" t="s">
        <v>162</v>
      </c>
      <c r="D117" s="23" t="s">
        <v>162</v>
      </c>
      <c r="E117" s="235" t="s">
        <v>284</v>
      </c>
      <c r="F117" s="235">
        <f aca="true" t="shared" si="28" ref="F117:N117">F119</f>
        <v>90300850</v>
      </c>
      <c r="G117" s="235">
        <f t="shared" si="28"/>
        <v>90300850</v>
      </c>
      <c r="H117" s="235">
        <f t="shared" si="28"/>
        <v>0</v>
      </c>
      <c r="I117" s="235">
        <f t="shared" si="28"/>
        <v>44500000</v>
      </c>
      <c r="J117" s="235">
        <f t="shared" si="28"/>
        <v>44500000</v>
      </c>
      <c r="K117" s="235">
        <f t="shared" si="28"/>
        <v>0</v>
      </c>
      <c r="L117" s="262">
        <f t="shared" si="28"/>
        <v>49000000</v>
      </c>
      <c r="M117" s="262">
        <f t="shared" si="28"/>
        <v>49000000</v>
      </c>
      <c r="N117" s="262">
        <f t="shared" si="28"/>
        <v>0</v>
      </c>
      <c r="O117" s="259">
        <f t="shared" si="19"/>
        <v>45000000</v>
      </c>
      <c r="P117" s="262">
        <f>P119</f>
        <v>45000000</v>
      </c>
      <c r="Q117" s="262">
        <f>Q119</f>
        <v>0</v>
      </c>
      <c r="R117" s="234">
        <f t="shared" si="20"/>
        <v>45000000</v>
      </c>
      <c r="S117" s="262">
        <f>S119</f>
        <v>45000000</v>
      </c>
      <c r="T117" s="262">
        <f>T119</f>
        <v>0</v>
      </c>
      <c r="V117" s="229"/>
    </row>
    <row r="118" spans="1:22" s="2" customFormat="1" ht="12.75" customHeight="1">
      <c r="A118" s="22"/>
      <c r="B118" s="23"/>
      <c r="C118" s="23"/>
      <c r="D118" s="23"/>
      <c r="E118" s="11" t="s">
        <v>5</v>
      </c>
      <c r="F118" s="11"/>
      <c r="G118" s="11"/>
      <c r="H118" s="11"/>
      <c r="I118" s="11"/>
      <c r="J118" s="11"/>
      <c r="K118" s="11"/>
      <c r="L118" s="261"/>
      <c r="M118" s="261"/>
      <c r="N118" s="261"/>
      <c r="O118" s="259">
        <f t="shared" si="19"/>
        <v>0</v>
      </c>
      <c r="P118" s="261"/>
      <c r="Q118" s="261"/>
      <c r="R118" s="234">
        <f t="shared" si="20"/>
        <v>0</v>
      </c>
      <c r="S118" s="261"/>
      <c r="T118" s="261"/>
      <c r="V118" s="229"/>
    </row>
    <row r="119" spans="1:252" s="4" customFormat="1" ht="28.5" customHeight="1">
      <c r="A119" s="8" t="s">
        <v>285</v>
      </c>
      <c r="B119" s="6" t="s">
        <v>283</v>
      </c>
      <c r="C119" s="6" t="s">
        <v>213</v>
      </c>
      <c r="D119" s="6" t="s">
        <v>162</v>
      </c>
      <c r="E119" s="24" t="s">
        <v>286</v>
      </c>
      <c r="F119" s="24">
        <f aca="true" t="shared" si="29" ref="F119:N119">F121</f>
        <v>90300850</v>
      </c>
      <c r="G119" s="24">
        <f t="shared" si="29"/>
        <v>90300850</v>
      </c>
      <c r="H119" s="24">
        <f t="shared" si="29"/>
        <v>0</v>
      </c>
      <c r="I119" s="24">
        <f t="shared" si="29"/>
        <v>44500000</v>
      </c>
      <c r="J119" s="24">
        <f t="shared" si="29"/>
        <v>44500000</v>
      </c>
      <c r="K119" s="24">
        <f t="shared" si="29"/>
        <v>0</v>
      </c>
      <c r="L119" s="257">
        <f t="shared" si="29"/>
        <v>49000000</v>
      </c>
      <c r="M119" s="257">
        <f t="shared" si="29"/>
        <v>49000000</v>
      </c>
      <c r="N119" s="257">
        <f t="shared" si="29"/>
        <v>0</v>
      </c>
      <c r="O119" s="259">
        <f t="shared" si="19"/>
        <v>45000000</v>
      </c>
      <c r="P119" s="257">
        <f>P121</f>
        <v>45000000</v>
      </c>
      <c r="Q119" s="257">
        <f>Q121</f>
        <v>0</v>
      </c>
      <c r="R119" s="234">
        <f t="shared" si="20"/>
        <v>45000000</v>
      </c>
      <c r="S119" s="257">
        <f>S121</f>
        <v>45000000</v>
      </c>
      <c r="T119" s="257">
        <f>T121</f>
        <v>0</v>
      </c>
      <c r="U119" s="230"/>
      <c r="V119" s="231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  <c r="GF119" s="230"/>
      <c r="GG119" s="230"/>
      <c r="GH119" s="230"/>
      <c r="GI119" s="230"/>
      <c r="GJ119" s="230"/>
      <c r="GK119" s="230"/>
      <c r="GL119" s="230"/>
      <c r="GM119" s="230"/>
      <c r="GN119" s="230"/>
      <c r="GO119" s="230"/>
      <c r="GP119" s="230"/>
      <c r="GQ119" s="230"/>
      <c r="GR119" s="230"/>
      <c r="GS119" s="230"/>
      <c r="GT119" s="230"/>
      <c r="GU119" s="230"/>
      <c r="GV119" s="230"/>
      <c r="GW119" s="230"/>
      <c r="GX119" s="230"/>
      <c r="GY119" s="230"/>
      <c r="GZ119" s="230"/>
      <c r="HA119" s="230"/>
      <c r="HB119" s="230"/>
      <c r="HC119" s="230"/>
      <c r="HD119" s="230"/>
      <c r="HE119" s="230"/>
      <c r="HF119" s="230"/>
      <c r="HG119" s="230"/>
      <c r="HH119" s="230"/>
      <c r="HI119" s="230"/>
      <c r="HJ119" s="230"/>
      <c r="HK119" s="230"/>
      <c r="HL119" s="230"/>
      <c r="HM119" s="230"/>
      <c r="HN119" s="230"/>
      <c r="HO119" s="230"/>
      <c r="HP119" s="230"/>
      <c r="HQ119" s="230"/>
      <c r="HR119" s="230"/>
      <c r="HS119" s="230"/>
      <c r="HT119" s="230"/>
      <c r="HU119" s="230"/>
      <c r="HV119" s="230"/>
      <c r="HW119" s="230"/>
      <c r="HX119" s="230"/>
      <c r="HY119" s="230"/>
      <c r="HZ119" s="230"/>
      <c r="IA119" s="230"/>
      <c r="IB119" s="230"/>
      <c r="IC119" s="230"/>
      <c r="ID119" s="230"/>
      <c r="IE119" s="230"/>
      <c r="IF119" s="230"/>
      <c r="IG119" s="230"/>
      <c r="IH119" s="230"/>
      <c r="II119" s="230"/>
      <c r="IJ119" s="230"/>
      <c r="IK119" s="230"/>
      <c r="IL119" s="230"/>
      <c r="IM119" s="230"/>
      <c r="IN119" s="230"/>
      <c r="IO119" s="230"/>
      <c r="IP119" s="230"/>
      <c r="IQ119" s="230"/>
      <c r="IR119" s="230"/>
    </row>
    <row r="120" spans="1:22" s="2" customFormat="1" ht="12.75" customHeight="1">
      <c r="A120" s="22"/>
      <c r="B120" s="23"/>
      <c r="C120" s="23"/>
      <c r="D120" s="23"/>
      <c r="E120" s="11" t="s">
        <v>167</v>
      </c>
      <c r="F120" s="11"/>
      <c r="G120" s="11"/>
      <c r="H120" s="11"/>
      <c r="I120" s="11"/>
      <c r="J120" s="11"/>
      <c r="K120" s="11"/>
      <c r="L120" s="261"/>
      <c r="M120" s="261"/>
      <c r="N120" s="261"/>
      <c r="O120" s="259">
        <f t="shared" si="19"/>
        <v>0</v>
      </c>
      <c r="P120" s="261"/>
      <c r="Q120" s="261"/>
      <c r="R120" s="234">
        <f t="shared" si="20"/>
        <v>0</v>
      </c>
      <c r="S120" s="261"/>
      <c r="T120" s="261"/>
      <c r="V120" s="229"/>
    </row>
    <row r="121" spans="1:22" s="2" customFormat="1" ht="12.75" customHeight="1">
      <c r="A121" s="22" t="s">
        <v>287</v>
      </c>
      <c r="B121" s="23" t="s">
        <v>283</v>
      </c>
      <c r="C121" s="23" t="s">
        <v>213</v>
      </c>
      <c r="D121" s="23" t="s">
        <v>165</v>
      </c>
      <c r="E121" s="11" t="s">
        <v>286</v>
      </c>
      <c r="F121" s="11">
        <f>G121+H121</f>
        <v>90300850</v>
      </c>
      <c r="G121" s="11">
        <v>90300850</v>
      </c>
      <c r="H121" s="11">
        <v>0</v>
      </c>
      <c r="I121" s="11">
        <f>J121+K121</f>
        <v>44500000</v>
      </c>
      <c r="J121" s="11">
        <v>44500000</v>
      </c>
      <c r="K121" s="11">
        <v>0</v>
      </c>
      <c r="L121" s="261">
        <f>M121+N121</f>
        <v>49000000</v>
      </c>
      <c r="M121" s="261">
        <v>49000000</v>
      </c>
      <c r="N121" s="261">
        <v>0</v>
      </c>
      <c r="O121" s="259">
        <f t="shared" si="19"/>
        <v>45000000</v>
      </c>
      <c r="P121" s="261">
        <v>45000000</v>
      </c>
      <c r="Q121" s="261">
        <v>0</v>
      </c>
      <c r="R121" s="234">
        <f t="shared" si="20"/>
        <v>45000000</v>
      </c>
      <c r="S121" s="261">
        <v>45000000</v>
      </c>
      <c r="T121" s="261">
        <v>0</v>
      </c>
      <c r="V121" s="229"/>
    </row>
    <row r="122" spans="1:22" s="2" customFormat="1" ht="24.75" customHeight="1">
      <c r="A122" s="22" t="s">
        <v>288</v>
      </c>
      <c r="B122" s="23" t="s">
        <v>289</v>
      </c>
      <c r="C122" s="23" t="s">
        <v>162</v>
      </c>
      <c r="D122" s="23" t="s">
        <v>162</v>
      </c>
      <c r="E122" s="235" t="s">
        <v>290</v>
      </c>
      <c r="F122" s="235">
        <f aca="true" t="shared" si="30" ref="F122:N122">F124</f>
        <v>0</v>
      </c>
      <c r="G122" s="235">
        <f t="shared" si="30"/>
        <v>250408176.9</v>
      </c>
      <c r="H122" s="235">
        <f t="shared" si="30"/>
        <v>0</v>
      </c>
      <c r="I122" s="235">
        <f t="shared" si="30"/>
        <v>521723000</v>
      </c>
      <c r="J122" s="235">
        <f t="shared" si="30"/>
        <v>521723000</v>
      </c>
      <c r="K122" s="235">
        <f t="shared" si="30"/>
        <v>0</v>
      </c>
      <c r="L122" s="262">
        <f t="shared" si="30"/>
        <v>222600000</v>
      </c>
      <c r="M122" s="262">
        <f t="shared" si="30"/>
        <v>222600000</v>
      </c>
      <c r="N122" s="262">
        <f t="shared" si="30"/>
        <v>0</v>
      </c>
      <c r="O122" s="259">
        <f t="shared" si="19"/>
        <v>286791100</v>
      </c>
      <c r="P122" s="262">
        <f>P124</f>
        <v>286791100</v>
      </c>
      <c r="Q122" s="262">
        <f>Q124</f>
        <v>0</v>
      </c>
      <c r="R122" s="234">
        <f t="shared" si="20"/>
        <v>352550000</v>
      </c>
      <c r="S122" s="262">
        <f>S124</f>
        <v>352550000</v>
      </c>
      <c r="T122" s="262">
        <f>T124</f>
        <v>0</v>
      </c>
      <c r="V122" s="229"/>
    </row>
    <row r="123" spans="1:22" s="2" customFormat="1" ht="15.75" customHeight="1">
      <c r="A123" s="22"/>
      <c r="B123" s="23"/>
      <c r="C123" s="23"/>
      <c r="D123" s="23"/>
      <c r="E123" s="11" t="s">
        <v>5</v>
      </c>
      <c r="F123" s="11"/>
      <c r="G123" s="11"/>
      <c r="H123" s="11"/>
      <c r="I123" s="11"/>
      <c r="J123" s="11"/>
      <c r="K123" s="11"/>
      <c r="L123" s="261"/>
      <c r="M123" s="261"/>
      <c r="N123" s="261"/>
      <c r="O123" s="259">
        <f t="shared" si="19"/>
        <v>0</v>
      </c>
      <c r="P123" s="261"/>
      <c r="Q123" s="261"/>
      <c r="R123" s="234">
        <f t="shared" si="20"/>
        <v>0</v>
      </c>
      <c r="S123" s="261"/>
      <c r="T123" s="261"/>
      <c r="V123" s="229"/>
    </row>
    <row r="124" spans="1:252" s="4" customFormat="1" ht="29.25" customHeight="1">
      <c r="A124" s="8" t="s">
        <v>291</v>
      </c>
      <c r="B124" s="6" t="s">
        <v>289</v>
      </c>
      <c r="C124" s="6" t="s">
        <v>165</v>
      </c>
      <c r="D124" s="6" t="s">
        <v>162</v>
      </c>
      <c r="E124" s="24" t="s">
        <v>292</v>
      </c>
      <c r="F124" s="24">
        <f aca="true" t="shared" si="31" ref="F124:N124">F126</f>
        <v>0</v>
      </c>
      <c r="G124" s="24">
        <f t="shared" si="31"/>
        <v>250408176.9</v>
      </c>
      <c r="H124" s="24">
        <f t="shared" si="31"/>
        <v>0</v>
      </c>
      <c r="I124" s="24">
        <f t="shared" si="31"/>
        <v>521723000</v>
      </c>
      <c r="J124" s="24">
        <f t="shared" si="31"/>
        <v>521723000</v>
      </c>
      <c r="K124" s="24">
        <f t="shared" si="31"/>
        <v>0</v>
      </c>
      <c r="L124" s="257">
        <f t="shared" si="31"/>
        <v>222600000</v>
      </c>
      <c r="M124" s="257">
        <f t="shared" si="31"/>
        <v>222600000</v>
      </c>
      <c r="N124" s="257">
        <f t="shared" si="31"/>
        <v>0</v>
      </c>
      <c r="O124" s="259">
        <f t="shared" si="19"/>
        <v>286791100</v>
      </c>
      <c r="P124" s="257">
        <f>P126</f>
        <v>286791100</v>
      </c>
      <c r="Q124" s="257">
        <f>Q126</f>
        <v>0</v>
      </c>
      <c r="R124" s="234">
        <f t="shared" si="20"/>
        <v>352550000</v>
      </c>
      <c r="S124" s="257">
        <f>S126</f>
        <v>352550000</v>
      </c>
      <c r="T124" s="257">
        <f>T126</f>
        <v>0</v>
      </c>
      <c r="U124" s="230"/>
      <c r="V124" s="231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0"/>
      <c r="DA124" s="230"/>
      <c r="DB124" s="230"/>
      <c r="DC124" s="230"/>
      <c r="DD124" s="230"/>
      <c r="DE124" s="230"/>
      <c r="DF124" s="230"/>
      <c r="DG124" s="230"/>
      <c r="DH124" s="230"/>
      <c r="DI124" s="230"/>
      <c r="DJ124" s="230"/>
      <c r="DK124" s="230"/>
      <c r="DL124" s="230"/>
      <c r="DM124" s="230"/>
      <c r="DN124" s="230"/>
      <c r="DO124" s="230"/>
      <c r="DP124" s="230"/>
      <c r="DQ124" s="230"/>
      <c r="DR124" s="230"/>
      <c r="DS124" s="230"/>
      <c r="DT124" s="230"/>
      <c r="DU124" s="230"/>
      <c r="DV124" s="230"/>
      <c r="DW124" s="230"/>
      <c r="DX124" s="230"/>
      <c r="DY124" s="230"/>
      <c r="DZ124" s="230"/>
      <c r="EA124" s="230"/>
      <c r="EB124" s="230"/>
      <c r="EC124" s="230"/>
      <c r="ED124" s="230"/>
      <c r="EE124" s="230"/>
      <c r="EF124" s="230"/>
      <c r="EG124" s="230"/>
      <c r="EH124" s="230"/>
      <c r="EI124" s="230"/>
      <c r="EJ124" s="230"/>
      <c r="EK124" s="230"/>
      <c r="EL124" s="230"/>
      <c r="EM124" s="230"/>
      <c r="EN124" s="230"/>
      <c r="EO124" s="230"/>
      <c r="EP124" s="230"/>
      <c r="EQ124" s="230"/>
      <c r="ER124" s="230"/>
      <c r="ES124" s="230"/>
      <c r="ET124" s="230"/>
      <c r="EU124" s="230"/>
      <c r="EV124" s="230"/>
      <c r="EW124" s="230"/>
      <c r="EX124" s="230"/>
      <c r="EY124" s="230"/>
      <c r="EZ124" s="230"/>
      <c r="FA124" s="230"/>
      <c r="FB124" s="230"/>
      <c r="FC124" s="230"/>
      <c r="FD124" s="230"/>
      <c r="FE124" s="230"/>
      <c r="FF124" s="230"/>
      <c r="FG124" s="230"/>
      <c r="FH124" s="230"/>
      <c r="FI124" s="230"/>
      <c r="FJ124" s="230"/>
      <c r="FK124" s="230"/>
      <c r="FL124" s="230"/>
      <c r="FM124" s="230"/>
      <c r="FN124" s="230"/>
      <c r="FO124" s="230"/>
      <c r="FP124" s="230"/>
      <c r="FQ124" s="230"/>
      <c r="FR124" s="230"/>
      <c r="FS124" s="230"/>
      <c r="FT124" s="230"/>
      <c r="FU124" s="230"/>
      <c r="FV124" s="230"/>
      <c r="FW124" s="230"/>
      <c r="FX124" s="230"/>
      <c r="FY124" s="230"/>
      <c r="FZ124" s="230"/>
      <c r="GA124" s="230"/>
      <c r="GB124" s="230"/>
      <c r="GC124" s="230"/>
      <c r="GD124" s="230"/>
      <c r="GE124" s="230"/>
      <c r="GF124" s="230"/>
      <c r="GG124" s="230"/>
      <c r="GH124" s="230"/>
      <c r="GI124" s="230"/>
      <c r="GJ124" s="230"/>
      <c r="GK124" s="230"/>
      <c r="GL124" s="230"/>
      <c r="GM124" s="230"/>
      <c r="GN124" s="230"/>
      <c r="GO124" s="230"/>
      <c r="GP124" s="230"/>
      <c r="GQ124" s="230"/>
      <c r="GR124" s="230"/>
      <c r="GS124" s="230"/>
      <c r="GT124" s="230"/>
      <c r="GU124" s="230"/>
      <c r="GV124" s="230"/>
      <c r="GW124" s="230"/>
      <c r="GX124" s="230"/>
      <c r="GY124" s="230"/>
      <c r="GZ124" s="230"/>
      <c r="HA124" s="230"/>
      <c r="HB124" s="230"/>
      <c r="HC124" s="230"/>
      <c r="HD124" s="230"/>
      <c r="HE124" s="230"/>
      <c r="HF124" s="230"/>
      <c r="HG124" s="230"/>
      <c r="HH124" s="230"/>
      <c r="HI124" s="230"/>
      <c r="HJ124" s="230"/>
      <c r="HK124" s="230"/>
      <c r="HL124" s="230"/>
      <c r="HM124" s="230"/>
      <c r="HN124" s="230"/>
      <c r="HO124" s="230"/>
      <c r="HP124" s="230"/>
      <c r="HQ124" s="230"/>
      <c r="HR124" s="230"/>
      <c r="HS124" s="230"/>
      <c r="HT124" s="230"/>
      <c r="HU124" s="230"/>
      <c r="HV124" s="230"/>
      <c r="HW124" s="230"/>
      <c r="HX124" s="230"/>
      <c r="HY124" s="230"/>
      <c r="HZ124" s="230"/>
      <c r="IA124" s="230"/>
      <c r="IB124" s="230"/>
      <c r="IC124" s="230"/>
      <c r="ID124" s="230"/>
      <c r="IE124" s="230"/>
      <c r="IF124" s="230"/>
      <c r="IG124" s="230"/>
      <c r="IH124" s="230"/>
      <c r="II124" s="230"/>
      <c r="IJ124" s="230"/>
      <c r="IK124" s="230"/>
      <c r="IL124" s="230"/>
      <c r="IM124" s="230"/>
      <c r="IN124" s="230"/>
      <c r="IO124" s="230"/>
      <c r="IP124" s="230"/>
      <c r="IQ124" s="230"/>
      <c r="IR124" s="230"/>
    </row>
    <row r="125" spans="1:22" s="2" customFormat="1" ht="18.75" customHeight="1" thickBot="1">
      <c r="A125" s="22"/>
      <c r="B125" s="23"/>
      <c r="C125" s="23"/>
      <c r="D125" s="23"/>
      <c r="E125" s="11" t="s">
        <v>552</v>
      </c>
      <c r="F125" s="11"/>
      <c r="G125" s="11"/>
      <c r="H125" s="11"/>
      <c r="I125" s="11">
        <v>400000000</v>
      </c>
      <c r="J125" s="11">
        <v>400000000</v>
      </c>
      <c r="K125" s="11"/>
      <c r="L125" s="263">
        <f>M125+N125</f>
        <v>150000000</v>
      </c>
      <c r="M125" s="261">
        <v>150000000</v>
      </c>
      <c r="N125" s="261"/>
      <c r="O125" s="259">
        <f t="shared" si="19"/>
        <v>210000000</v>
      </c>
      <c r="P125" s="261">
        <v>210000000</v>
      </c>
      <c r="Q125" s="261"/>
      <c r="R125" s="234">
        <f t="shared" si="20"/>
        <v>240000000</v>
      </c>
      <c r="S125" s="261">
        <v>240000000</v>
      </c>
      <c r="T125" s="261"/>
      <c r="V125" s="229"/>
    </row>
    <row r="126" spans="1:22" s="2" customFormat="1" ht="23.25" customHeight="1" thickBot="1">
      <c r="A126" s="254" t="s">
        <v>293</v>
      </c>
      <c r="B126" s="25" t="s">
        <v>289</v>
      </c>
      <c r="C126" s="25" t="s">
        <v>165</v>
      </c>
      <c r="D126" s="25" t="s">
        <v>186</v>
      </c>
      <c r="E126" s="255" t="s">
        <v>294</v>
      </c>
      <c r="F126" s="255">
        <v>0</v>
      </c>
      <c r="G126" s="255">
        <v>250408176.9</v>
      </c>
      <c r="H126" s="255">
        <v>0</v>
      </c>
      <c r="I126" s="255">
        <f>J126</f>
        <v>521723000</v>
      </c>
      <c r="J126" s="255">
        <v>521723000</v>
      </c>
      <c r="K126" s="255">
        <v>0</v>
      </c>
      <c r="L126" s="263">
        <f>M126+N126</f>
        <v>222600000</v>
      </c>
      <c r="M126" s="263">
        <v>222600000</v>
      </c>
      <c r="N126" s="263">
        <v>0</v>
      </c>
      <c r="O126" s="234">
        <f>P126+Q126</f>
        <v>286791100</v>
      </c>
      <c r="P126" s="263">
        <v>286791100</v>
      </c>
      <c r="Q126" s="263">
        <v>0</v>
      </c>
      <c r="R126" s="234">
        <f t="shared" si="20"/>
        <v>352550000</v>
      </c>
      <c r="S126" s="263">
        <v>352550000</v>
      </c>
      <c r="T126" s="263">
        <v>0</v>
      </c>
      <c r="V126" s="229"/>
    </row>
  </sheetData>
  <sheetProtection/>
  <mergeCells count="24">
    <mergeCell ref="I7:I8"/>
    <mergeCell ref="J7:K7"/>
    <mergeCell ref="E6:E8"/>
    <mergeCell ref="F6:H6"/>
    <mergeCell ref="P7:Q7"/>
    <mergeCell ref="R7:R8"/>
    <mergeCell ref="M7:N7"/>
    <mergeCell ref="O7:O8"/>
    <mergeCell ref="B6:B8"/>
    <mergeCell ref="I6:K6"/>
    <mergeCell ref="L6:N6"/>
    <mergeCell ref="C6:C8"/>
    <mergeCell ref="D6:D8"/>
    <mergeCell ref="R6:T6"/>
    <mergeCell ref="O6:Q6"/>
    <mergeCell ref="S1:T1"/>
    <mergeCell ref="O3:T3"/>
    <mergeCell ref="O2:T2"/>
    <mergeCell ref="A4:T4"/>
    <mergeCell ref="A6:A8"/>
    <mergeCell ref="F7:F8"/>
    <mergeCell ref="G7:H7"/>
    <mergeCell ref="L7:L8"/>
    <mergeCell ref="S7:T7"/>
  </mergeCells>
  <printOptions/>
  <pageMargins left="0.25" right="0.2" top="0.22" bottom="0.21" header="0.2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2"/>
  <sheetViews>
    <sheetView tabSelected="1" zoomScale="110" zoomScaleNormal="110" zoomScalePageLayoutView="0" workbookViewId="0" topLeftCell="C1">
      <selection activeCell="M3" sqref="M3:S3"/>
    </sheetView>
  </sheetViews>
  <sheetFormatPr defaultColWidth="9.140625" defaultRowHeight="12"/>
  <cols>
    <col min="1" max="1" width="11.28125" style="2" customWidth="1"/>
    <col min="2" max="2" width="46.140625" style="3" customWidth="1"/>
    <col min="3" max="3" width="6.421875" style="2" customWidth="1"/>
    <col min="4" max="5" width="15.140625" style="2" hidden="1" customWidth="1"/>
    <col min="6" max="6" width="15.28125" style="2" hidden="1" customWidth="1"/>
    <col min="7" max="7" width="15.00390625" style="2" hidden="1" customWidth="1"/>
    <col min="8" max="8" width="14.7109375" style="2" hidden="1" customWidth="1"/>
    <col min="9" max="9" width="14.8515625" style="2" hidden="1" customWidth="1"/>
    <col min="10" max="10" width="18.140625" style="1" customWidth="1"/>
    <col min="11" max="11" width="17.8515625" style="1" customWidth="1"/>
    <col min="12" max="13" width="18.28125" style="1" customWidth="1"/>
    <col min="14" max="14" width="17.28125" style="1" customWidth="1"/>
    <col min="15" max="15" width="19.140625" style="1" customWidth="1"/>
    <col min="16" max="16" width="18.28125" style="1" customWidth="1"/>
    <col min="17" max="17" width="18.00390625" style="1" customWidth="1"/>
    <col min="18" max="18" width="18.421875" style="1" customWidth="1"/>
    <col min="19" max="19" width="21.140625" style="0" customWidth="1"/>
  </cols>
  <sheetData>
    <row r="1" spans="13:19" ht="15" customHeight="1">
      <c r="M1" s="288"/>
      <c r="N1" s="288"/>
      <c r="O1" s="288"/>
      <c r="P1" s="288"/>
      <c r="Q1" s="288"/>
      <c r="R1" s="301" t="s">
        <v>577</v>
      </c>
      <c r="S1" s="301"/>
    </row>
    <row r="2" spans="13:19" ht="15" customHeight="1">
      <c r="M2" s="333" t="s">
        <v>578</v>
      </c>
      <c r="N2" s="333"/>
      <c r="O2" s="333"/>
      <c r="P2" s="333"/>
      <c r="Q2" s="333"/>
      <c r="R2" s="333"/>
      <c r="S2" s="333"/>
    </row>
    <row r="3" spans="13:19" ht="15" customHeight="1">
      <c r="M3" s="333" t="s">
        <v>579</v>
      </c>
      <c r="N3" s="333"/>
      <c r="O3" s="333"/>
      <c r="P3" s="333"/>
      <c r="Q3" s="333"/>
      <c r="R3" s="333"/>
      <c r="S3" s="333"/>
    </row>
    <row r="4" spans="1:18" ht="31.5" customHeight="1">
      <c r="A4" s="348" t="s">
        <v>568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9" ht="31.5" customHeight="1">
      <c r="A5" s="16"/>
      <c r="B5" s="17"/>
      <c r="C5" s="16"/>
      <c r="D5" s="16"/>
      <c r="E5" s="16"/>
      <c r="F5" s="16"/>
      <c r="G5" s="16"/>
      <c r="H5" s="16"/>
      <c r="I5" s="16"/>
      <c r="J5" s="18"/>
      <c r="K5" s="18"/>
      <c r="L5" s="18"/>
      <c r="M5" s="18"/>
      <c r="N5" s="18"/>
      <c r="O5" s="18"/>
      <c r="P5" s="18"/>
      <c r="Q5" s="18"/>
      <c r="S5" s="19" t="s">
        <v>0</v>
      </c>
    </row>
    <row r="6" spans="1:19" ht="23.25" customHeight="1">
      <c r="A6" s="349" t="s">
        <v>1</v>
      </c>
      <c r="B6" s="350" t="s">
        <v>295</v>
      </c>
      <c r="C6" s="349" t="s">
        <v>296</v>
      </c>
      <c r="D6" s="346" t="s">
        <v>473</v>
      </c>
      <c r="E6" s="346"/>
      <c r="F6" s="346"/>
      <c r="G6" s="346" t="s">
        <v>474</v>
      </c>
      <c r="H6" s="346"/>
      <c r="I6" s="346"/>
      <c r="J6" s="346" t="s">
        <v>152</v>
      </c>
      <c r="K6" s="346"/>
      <c r="L6" s="346"/>
      <c r="M6" s="346" t="s">
        <v>153</v>
      </c>
      <c r="N6" s="346"/>
      <c r="O6" s="346"/>
      <c r="P6" s="346" t="s">
        <v>564</v>
      </c>
      <c r="Q6" s="346"/>
      <c r="R6" s="346"/>
      <c r="S6" s="29" t="s">
        <v>476</v>
      </c>
    </row>
    <row r="7" spans="1:19" ht="20.25" customHeight="1">
      <c r="A7" s="349"/>
      <c r="B7" s="350"/>
      <c r="C7" s="349"/>
      <c r="D7" s="338" t="s">
        <v>4</v>
      </c>
      <c r="E7" s="338" t="s">
        <v>5</v>
      </c>
      <c r="F7" s="338"/>
      <c r="G7" s="338" t="s">
        <v>4</v>
      </c>
      <c r="H7" s="338" t="s">
        <v>5</v>
      </c>
      <c r="I7" s="338"/>
      <c r="J7" s="338" t="s">
        <v>4</v>
      </c>
      <c r="K7" s="338" t="s">
        <v>5</v>
      </c>
      <c r="L7" s="338"/>
      <c r="M7" s="338" t="s">
        <v>4</v>
      </c>
      <c r="N7" s="338" t="s">
        <v>5</v>
      </c>
      <c r="O7" s="338"/>
      <c r="P7" s="338" t="s">
        <v>4</v>
      </c>
      <c r="Q7" s="338" t="s">
        <v>5</v>
      </c>
      <c r="R7" s="338"/>
      <c r="S7" s="347" t="s">
        <v>565</v>
      </c>
    </row>
    <row r="8" spans="1:19" ht="34.5" customHeight="1">
      <c r="A8" s="349"/>
      <c r="B8" s="350"/>
      <c r="C8" s="349"/>
      <c r="D8" s="338"/>
      <c r="E8" s="7" t="s">
        <v>6</v>
      </c>
      <c r="F8" s="7" t="s">
        <v>7</v>
      </c>
      <c r="G8" s="338"/>
      <c r="H8" s="7" t="s">
        <v>6</v>
      </c>
      <c r="I8" s="7" t="s">
        <v>7</v>
      </c>
      <c r="J8" s="338"/>
      <c r="K8" s="7" t="s">
        <v>6</v>
      </c>
      <c r="L8" s="7" t="s">
        <v>7</v>
      </c>
      <c r="M8" s="338"/>
      <c r="N8" s="7" t="s">
        <v>6</v>
      </c>
      <c r="O8" s="7" t="s">
        <v>7</v>
      </c>
      <c r="P8" s="338"/>
      <c r="Q8" s="7" t="s">
        <v>6</v>
      </c>
      <c r="R8" s="7" t="s">
        <v>7</v>
      </c>
      <c r="S8" s="325"/>
    </row>
    <row r="9" spans="1:19" ht="16.5" customHeight="1">
      <c r="A9" s="6">
        <v>1</v>
      </c>
      <c r="B9" s="7">
        <v>2</v>
      </c>
      <c r="C9" s="6">
        <v>3</v>
      </c>
      <c r="D9" s="7">
        <v>4</v>
      </c>
      <c r="E9" s="6">
        <v>5</v>
      </c>
      <c r="F9" s="7">
        <v>6</v>
      </c>
      <c r="G9" s="6">
        <v>7</v>
      </c>
      <c r="H9" s="7">
        <v>8</v>
      </c>
      <c r="I9" s="6">
        <v>9</v>
      </c>
      <c r="J9" s="7">
        <v>10</v>
      </c>
      <c r="K9" s="6">
        <v>11</v>
      </c>
      <c r="L9" s="7">
        <v>12</v>
      </c>
      <c r="M9" s="7">
        <v>16</v>
      </c>
      <c r="N9" s="6">
        <v>17</v>
      </c>
      <c r="O9" s="7">
        <v>18</v>
      </c>
      <c r="P9" s="6">
        <v>19</v>
      </c>
      <c r="Q9" s="7">
        <v>20</v>
      </c>
      <c r="R9" s="6">
        <v>21</v>
      </c>
      <c r="S9" s="7">
        <v>22</v>
      </c>
    </row>
    <row r="10" spans="1:19" s="4" customFormat="1" ht="23.25" customHeight="1">
      <c r="A10" s="5" t="s">
        <v>297</v>
      </c>
      <c r="B10" s="21" t="s">
        <v>159</v>
      </c>
      <c r="C10" s="5" t="s">
        <v>10</v>
      </c>
      <c r="D10" s="217">
        <f>D12+D107+D127</f>
        <v>3463938578.2</v>
      </c>
      <c r="E10" s="217">
        <f>E12</f>
        <v>2289078562.4</v>
      </c>
      <c r="F10" s="217">
        <f>F107+F127</f>
        <v>1174860015.8</v>
      </c>
      <c r="G10" s="217">
        <f>G12+G107+G127</f>
        <v>5604354049.2</v>
      </c>
      <c r="H10" s="217">
        <f>H12</f>
        <v>3365716350</v>
      </c>
      <c r="I10" s="217">
        <f>I12+I107+I127</f>
        <v>2638637699.2</v>
      </c>
      <c r="J10" s="10">
        <f>K10+L10</f>
        <v>3325050000</v>
      </c>
      <c r="K10" s="10">
        <v>1975050000</v>
      </c>
      <c r="L10" s="10">
        <f>L107</f>
        <v>1350000000</v>
      </c>
      <c r="M10" s="10">
        <f>N10+O10</f>
        <v>3362241000</v>
      </c>
      <c r="N10" s="10">
        <v>2010241000</v>
      </c>
      <c r="O10" s="10">
        <f>O107</f>
        <v>1352000000</v>
      </c>
      <c r="P10" s="10">
        <f>Q10+R10</f>
        <v>3445000000</v>
      </c>
      <c r="Q10" s="10">
        <v>2066000000</v>
      </c>
      <c r="R10" s="10">
        <f>R107</f>
        <v>1379000000</v>
      </c>
      <c r="S10" s="30"/>
    </row>
    <row r="11" spans="1:19" ht="12.75" customHeight="1">
      <c r="A11" s="12"/>
      <c r="B11" s="11" t="s">
        <v>5</v>
      </c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31"/>
    </row>
    <row r="12" spans="1:19" s="4" customFormat="1" ht="24.75" customHeight="1">
      <c r="A12" s="5" t="s">
        <v>298</v>
      </c>
      <c r="B12" s="21" t="s">
        <v>299</v>
      </c>
      <c r="C12" s="5" t="s">
        <v>300</v>
      </c>
      <c r="D12" s="217">
        <f>E12</f>
        <v>2289078562.4</v>
      </c>
      <c r="E12" s="217">
        <f>E14+E20+E59+E64+E72+E82+E91</f>
        <v>2289078562.4</v>
      </c>
      <c r="F12" s="215"/>
      <c r="G12" s="217">
        <f>G14+G20+G59+G64+G72+G82+G91-G106</f>
        <v>2965716350</v>
      </c>
      <c r="H12" s="217">
        <f>H14+H20+H59+H64+H72+H82+H91</f>
        <v>3365716350</v>
      </c>
      <c r="I12" s="215"/>
      <c r="J12" s="10">
        <f>J14+J20+J59+J64+J72+J82+J91</f>
        <v>3052700000</v>
      </c>
      <c r="K12" s="10">
        <f>K18+K19+K25+K26+K27+K28+K29+K30+K33+K34+K38+K39+K40+K42+K43+K46+K49+K50+K53+K55+K57+K58+K78+K81+K88+K89+K90+K95+K98+K99+K105</f>
        <v>2095050000</v>
      </c>
      <c r="L12" s="222" t="s">
        <v>300</v>
      </c>
      <c r="M12" s="10">
        <f>M14+M20+M59+M64+M72+M82+M91</f>
        <v>3149391100</v>
      </c>
      <c r="N12" s="10">
        <f>N18+N19+N25+N26+N27+N28+N29+N30+N33+N34+N38+N39+N40+N42+N43+N46+N49+N50+N53+N55+N57+N58+N78+N81+N88+N89+N90+N95+N98+N99+N105</f>
        <v>2178241100</v>
      </c>
      <c r="O12" s="222" t="s">
        <v>300</v>
      </c>
      <c r="P12" s="10">
        <f>P14+P20+P59+P64+P72+P82+P91</f>
        <v>3251350000</v>
      </c>
      <c r="Q12" s="10">
        <f>Q18+Q19+Q25+Q26+Q27+Q28+Q29+Q30+Q33+Q34+Q38+Q39+Q40+Q42+Q43+Q46+Q49+Q50+Q53+Q55+Q57+Q58+Q78+Q81+Q88+Q89+Q90+Q95+Q98+Q99+Q105</f>
        <v>2267000000</v>
      </c>
      <c r="R12" s="222" t="s">
        <v>300</v>
      </c>
      <c r="S12" s="30"/>
    </row>
    <row r="13" spans="1:19" ht="12.75" customHeight="1">
      <c r="A13" s="12"/>
      <c r="B13" s="11" t="s">
        <v>5</v>
      </c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31"/>
    </row>
    <row r="14" spans="1:19" s="4" customFormat="1" ht="25.5" customHeight="1">
      <c r="A14" s="5" t="s">
        <v>301</v>
      </c>
      <c r="B14" s="9" t="s">
        <v>302</v>
      </c>
      <c r="C14" s="5" t="s">
        <v>300</v>
      </c>
      <c r="D14" s="217">
        <f>E14</f>
        <v>780948186.8</v>
      </c>
      <c r="E14" s="217">
        <f>E16</f>
        <v>780948186.8</v>
      </c>
      <c r="F14" s="215" t="s">
        <v>300</v>
      </c>
      <c r="G14" s="215">
        <f>H14</f>
        <v>774539697</v>
      </c>
      <c r="H14" s="215">
        <f>H16</f>
        <v>774539697</v>
      </c>
      <c r="I14" s="215" t="s">
        <v>300</v>
      </c>
      <c r="J14" s="10">
        <f>K14</f>
        <v>494500000</v>
      </c>
      <c r="K14" s="10">
        <f>K16</f>
        <v>494500000</v>
      </c>
      <c r="L14" s="222" t="s">
        <v>300</v>
      </c>
      <c r="M14" s="10">
        <f>N14</f>
        <v>499050000</v>
      </c>
      <c r="N14" s="10">
        <f>N16</f>
        <v>499050000</v>
      </c>
      <c r="O14" s="222" t="s">
        <v>300</v>
      </c>
      <c r="P14" s="10">
        <f>Q14</f>
        <v>508805000</v>
      </c>
      <c r="Q14" s="10">
        <f>Q16</f>
        <v>508805000</v>
      </c>
      <c r="R14" s="222" t="s">
        <v>300</v>
      </c>
      <c r="S14" s="30"/>
    </row>
    <row r="15" spans="1:19" ht="12.75" customHeight="1">
      <c r="A15" s="12"/>
      <c r="B15" s="11" t="s">
        <v>5</v>
      </c>
      <c r="C15" s="12"/>
      <c r="D15" s="12"/>
      <c r="E15" s="12"/>
      <c r="F15" s="12"/>
      <c r="G15" s="219"/>
      <c r="H15" s="219"/>
      <c r="I15" s="219"/>
      <c r="J15" s="13"/>
      <c r="K15" s="13"/>
      <c r="L15" s="13"/>
      <c r="M15" s="13"/>
      <c r="N15" s="13"/>
      <c r="O15" s="13"/>
      <c r="P15" s="13"/>
      <c r="Q15" s="13"/>
      <c r="R15" s="13"/>
      <c r="S15" s="31"/>
    </row>
    <row r="16" spans="1:19" s="4" customFormat="1" ht="25.5" customHeight="1">
      <c r="A16" s="5" t="s">
        <v>303</v>
      </c>
      <c r="B16" s="9" t="s">
        <v>304</v>
      </c>
      <c r="C16" s="5" t="s">
        <v>300</v>
      </c>
      <c r="D16" s="217">
        <f>E16</f>
        <v>780948186.8</v>
      </c>
      <c r="E16" s="217">
        <f>E18+E19</f>
        <v>780948186.8</v>
      </c>
      <c r="F16" s="215" t="s">
        <v>300</v>
      </c>
      <c r="G16" s="215">
        <f>H16</f>
        <v>774539697</v>
      </c>
      <c r="H16" s="215">
        <f>SUM(H18:H19)</f>
        <v>774539697</v>
      </c>
      <c r="I16" s="215" t="s">
        <v>300</v>
      </c>
      <c r="J16" s="10">
        <f>K16</f>
        <v>494500000</v>
      </c>
      <c r="K16" s="10">
        <f>SUM(K18:K19)</f>
        <v>494500000</v>
      </c>
      <c r="L16" s="222" t="s">
        <v>300</v>
      </c>
      <c r="M16" s="10">
        <f>N16</f>
        <v>499050000</v>
      </c>
      <c r="N16" s="10">
        <f>SUM(N18:N19)</f>
        <v>499050000</v>
      </c>
      <c r="O16" s="222" t="s">
        <v>300</v>
      </c>
      <c r="P16" s="10">
        <f>Q16</f>
        <v>508805000</v>
      </c>
      <c r="Q16" s="10">
        <f>SUM(Q18:Q19)</f>
        <v>508805000</v>
      </c>
      <c r="R16" s="222" t="s">
        <v>300</v>
      </c>
      <c r="S16" s="30"/>
    </row>
    <row r="17" spans="1:19" ht="12.75" customHeight="1">
      <c r="A17" s="12"/>
      <c r="B17" s="11" t="s">
        <v>167</v>
      </c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31"/>
    </row>
    <row r="18" spans="1:19" ht="14.25" customHeight="1">
      <c r="A18" s="12" t="s">
        <v>305</v>
      </c>
      <c r="B18" s="11" t="s">
        <v>306</v>
      </c>
      <c r="C18" s="12" t="s">
        <v>305</v>
      </c>
      <c r="D18" s="216">
        <f>E18</f>
        <v>737573791.8</v>
      </c>
      <c r="E18" s="216">
        <v>737573791.8</v>
      </c>
      <c r="F18" s="12" t="s">
        <v>300</v>
      </c>
      <c r="G18" s="12">
        <f>H18</f>
        <v>675423697</v>
      </c>
      <c r="H18" s="12">
        <v>675423697</v>
      </c>
      <c r="I18" s="12" t="s">
        <v>300</v>
      </c>
      <c r="J18" s="13">
        <f>K18</f>
        <v>460000000</v>
      </c>
      <c r="K18" s="13">
        <v>460000000</v>
      </c>
      <c r="L18" s="28" t="s">
        <v>300</v>
      </c>
      <c r="M18" s="13">
        <f>N18</f>
        <v>464550000</v>
      </c>
      <c r="N18" s="13">
        <v>464550000</v>
      </c>
      <c r="O18" s="28" t="s">
        <v>300</v>
      </c>
      <c r="P18" s="13">
        <f>Q18</f>
        <v>474305000</v>
      </c>
      <c r="Q18" s="13">
        <v>474305000</v>
      </c>
      <c r="R18" s="28" t="s">
        <v>300</v>
      </c>
      <c r="S18" s="31"/>
    </row>
    <row r="19" spans="1:19" ht="26.25" customHeight="1">
      <c r="A19" s="12" t="s">
        <v>307</v>
      </c>
      <c r="B19" s="11" t="s">
        <v>308</v>
      </c>
      <c r="C19" s="12" t="s">
        <v>307</v>
      </c>
      <c r="D19" s="216">
        <f>E19</f>
        <v>43374395</v>
      </c>
      <c r="E19" s="216">
        <v>43374395</v>
      </c>
      <c r="F19" s="12" t="s">
        <v>300</v>
      </c>
      <c r="G19" s="12">
        <f>H19</f>
        <v>99116000</v>
      </c>
      <c r="H19" s="12">
        <v>99116000</v>
      </c>
      <c r="I19" s="12" t="s">
        <v>300</v>
      </c>
      <c r="J19" s="13">
        <f>K19</f>
        <v>34500000</v>
      </c>
      <c r="K19" s="13">
        <v>34500000</v>
      </c>
      <c r="L19" s="28" t="s">
        <v>300</v>
      </c>
      <c r="M19" s="13">
        <f>N19</f>
        <v>34500000</v>
      </c>
      <c r="N19" s="13">
        <v>34500000</v>
      </c>
      <c r="O19" s="28" t="s">
        <v>300</v>
      </c>
      <c r="P19" s="13">
        <f>Q19</f>
        <v>34500000</v>
      </c>
      <c r="Q19" s="13">
        <v>34500000</v>
      </c>
      <c r="R19" s="28" t="s">
        <v>300</v>
      </c>
      <c r="S19" s="31"/>
    </row>
    <row r="20" spans="1:19" s="4" customFormat="1" ht="29.25" customHeight="1">
      <c r="A20" s="5" t="s">
        <v>309</v>
      </c>
      <c r="B20" s="9" t="s">
        <v>310</v>
      </c>
      <c r="C20" s="5" t="s">
        <v>300</v>
      </c>
      <c r="D20" s="215">
        <f>E20</f>
        <v>433803916.6</v>
      </c>
      <c r="E20" s="217">
        <f>E22+E31+E35+E44+E47+E51</f>
        <v>433803916.6</v>
      </c>
      <c r="F20" s="215" t="s">
        <v>300</v>
      </c>
      <c r="G20" s="217">
        <f>H20</f>
        <v>758234239.0000001</v>
      </c>
      <c r="H20" s="217">
        <f>H22+H31+H35+H44+H47+H51</f>
        <v>758234239.0000001</v>
      </c>
      <c r="I20" s="215" t="s">
        <v>300</v>
      </c>
      <c r="J20" s="10">
        <f>K20</f>
        <v>353750000</v>
      </c>
      <c r="K20" s="10">
        <f>K22+K31+K35+K44+K47+K51</f>
        <v>353750000</v>
      </c>
      <c r="L20" s="222" t="s">
        <v>300</v>
      </c>
      <c r="M20" s="10">
        <f>N20</f>
        <v>356700000</v>
      </c>
      <c r="N20" s="10">
        <f>N22+N31+N35+N44+N47+N51</f>
        <v>356700000</v>
      </c>
      <c r="O20" s="222" t="s">
        <v>300</v>
      </c>
      <c r="P20" s="10">
        <f>Q20</f>
        <v>356745000</v>
      </c>
      <c r="Q20" s="10">
        <f>Q22+Q31+Q35+Q44+Q47+Q51</f>
        <v>356745000</v>
      </c>
      <c r="R20" s="222" t="s">
        <v>300</v>
      </c>
      <c r="S20" s="30"/>
    </row>
    <row r="21" spans="1:19" ht="12.75" customHeight="1">
      <c r="A21" s="12"/>
      <c r="B21" s="11" t="s">
        <v>5</v>
      </c>
      <c r="C21" s="12"/>
      <c r="D21" s="12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31"/>
    </row>
    <row r="22" spans="1:19" s="4" customFormat="1" ht="25.5" customHeight="1">
      <c r="A22" s="5" t="s">
        <v>311</v>
      </c>
      <c r="B22" s="9" t="s">
        <v>312</v>
      </c>
      <c r="C22" s="5" t="s">
        <v>300</v>
      </c>
      <c r="D22" s="215">
        <f>E22</f>
        <v>248276856.2</v>
      </c>
      <c r="E22" s="215">
        <f>SUM(E24:E30)</f>
        <v>248276856.2</v>
      </c>
      <c r="F22" s="215" t="s">
        <v>300</v>
      </c>
      <c r="G22" s="217">
        <f>H22</f>
        <v>473165238.70000005</v>
      </c>
      <c r="H22" s="217">
        <f>SUM(H25:H30)</f>
        <v>473165238.70000005</v>
      </c>
      <c r="I22" s="215" t="s">
        <v>300</v>
      </c>
      <c r="J22" s="10">
        <f>K22</f>
        <v>165990000</v>
      </c>
      <c r="K22" s="10">
        <f>SUM(K25:K30)</f>
        <v>165990000</v>
      </c>
      <c r="L22" s="222" t="s">
        <v>300</v>
      </c>
      <c r="M22" s="10">
        <f>N22</f>
        <v>169042000</v>
      </c>
      <c r="N22" s="10">
        <f>SUM(N25:N30)</f>
        <v>169042000</v>
      </c>
      <c r="O22" s="222" t="s">
        <v>300</v>
      </c>
      <c r="P22" s="10">
        <f>Q22</f>
        <v>169182000</v>
      </c>
      <c r="Q22" s="10">
        <f>SUM(Q25:Q30)</f>
        <v>169182000</v>
      </c>
      <c r="R22" s="222" t="s">
        <v>300</v>
      </c>
      <c r="S22" s="30"/>
    </row>
    <row r="23" spans="1:19" ht="12.75" customHeight="1">
      <c r="A23" s="12"/>
      <c r="B23" s="11" t="s">
        <v>167</v>
      </c>
      <c r="C23" s="12"/>
      <c r="D23" s="12"/>
      <c r="E23" s="12"/>
      <c r="F23" s="12"/>
      <c r="G23" s="12"/>
      <c r="H23" s="12"/>
      <c r="I23" s="12"/>
      <c r="J23" s="10"/>
      <c r="K23" s="10"/>
      <c r="L23" s="222"/>
      <c r="M23" s="10"/>
      <c r="N23" s="10"/>
      <c r="O23" s="222"/>
      <c r="P23" s="10"/>
      <c r="Q23" s="10"/>
      <c r="R23" s="222"/>
      <c r="S23" s="31"/>
    </row>
    <row r="24" spans="1:19" ht="12.75" customHeight="1">
      <c r="A24" s="12">
        <v>4211</v>
      </c>
      <c r="B24" s="218" t="s">
        <v>521</v>
      </c>
      <c r="C24" s="12">
        <v>4211</v>
      </c>
      <c r="D24" s="12">
        <f>E24</f>
        <v>232410</v>
      </c>
      <c r="E24" s="12">
        <v>232410</v>
      </c>
      <c r="F24" s="12" t="s">
        <v>300</v>
      </c>
      <c r="G24" s="12"/>
      <c r="H24" s="12"/>
      <c r="I24" s="12"/>
      <c r="J24" s="10"/>
      <c r="K24" s="10"/>
      <c r="L24" s="222"/>
      <c r="M24" s="10"/>
      <c r="N24" s="10"/>
      <c r="O24" s="222"/>
      <c r="P24" s="10"/>
      <c r="Q24" s="10"/>
      <c r="R24" s="222"/>
      <c r="S24" s="31"/>
    </row>
    <row r="25" spans="1:19" ht="12.75" customHeight="1">
      <c r="A25" s="12" t="s">
        <v>313</v>
      </c>
      <c r="B25" s="11" t="s">
        <v>314</v>
      </c>
      <c r="C25" s="12" t="s">
        <v>313</v>
      </c>
      <c r="D25" s="12">
        <f aca="true" t="shared" si="0" ref="D25:D30">E25</f>
        <v>85803211.5</v>
      </c>
      <c r="E25" s="12">
        <v>85803211.5</v>
      </c>
      <c r="F25" s="12" t="s">
        <v>300</v>
      </c>
      <c r="G25" s="216">
        <f aca="true" t="shared" si="1" ref="G25:G31">H25</f>
        <v>122328846.3</v>
      </c>
      <c r="H25" s="216">
        <v>122328846.3</v>
      </c>
      <c r="I25" s="12" t="s">
        <v>300</v>
      </c>
      <c r="J25" s="13">
        <f aca="true" t="shared" si="2" ref="J25:J31">K25</f>
        <v>86948000</v>
      </c>
      <c r="K25" s="13">
        <v>86948000</v>
      </c>
      <c r="L25" s="28" t="s">
        <v>300</v>
      </c>
      <c r="M25" s="13">
        <f aca="true" t="shared" si="3" ref="M25:M31">N25</f>
        <v>90000000</v>
      </c>
      <c r="N25" s="13">
        <v>90000000</v>
      </c>
      <c r="O25" s="28" t="s">
        <v>300</v>
      </c>
      <c r="P25" s="13">
        <f aca="true" t="shared" si="4" ref="P25:P31">Q25</f>
        <v>90000000</v>
      </c>
      <c r="Q25" s="13">
        <v>90000000</v>
      </c>
      <c r="R25" s="28" t="s">
        <v>300</v>
      </c>
      <c r="S25" s="31"/>
    </row>
    <row r="26" spans="1:19" ht="12.75" customHeight="1">
      <c r="A26" s="12" t="s">
        <v>315</v>
      </c>
      <c r="B26" s="11" t="s">
        <v>316</v>
      </c>
      <c r="C26" s="12" t="s">
        <v>315</v>
      </c>
      <c r="D26" s="12">
        <f t="shared" si="0"/>
        <v>152922151.1</v>
      </c>
      <c r="E26" s="12">
        <v>152922151.1</v>
      </c>
      <c r="F26" s="12" t="s">
        <v>300</v>
      </c>
      <c r="G26" s="216">
        <f t="shared" si="1"/>
        <v>343255990.3</v>
      </c>
      <c r="H26" s="216">
        <v>343255990.3</v>
      </c>
      <c r="I26" s="12" t="s">
        <v>300</v>
      </c>
      <c r="J26" s="13">
        <f t="shared" si="2"/>
        <v>25000000</v>
      </c>
      <c r="K26" s="13">
        <v>25000000</v>
      </c>
      <c r="L26" s="28" t="s">
        <v>300</v>
      </c>
      <c r="M26" s="13">
        <f t="shared" si="3"/>
        <v>25000000</v>
      </c>
      <c r="N26" s="13">
        <v>25000000</v>
      </c>
      <c r="O26" s="28" t="s">
        <v>300</v>
      </c>
      <c r="P26" s="13">
        <f t="shared" si="4"/>
        <v>25000000</v>
      </c>
      <c r="Q26" s="13">
        <v>25000000</v>
      </c>
      <c r="R26" s="28" t="s">
        <v>300</v>
      </c>
      <c r="S26" s="31"/>
    </row>
    <row r="27" spans="1:19" ht="12.75" customHeight="1">
      <c r="A27" s="12" t="s">
        <v>317</v>
      </c>
      <c r="B27" s="11" t="s">
        <v>318</v>
      </c>
      <c r="C27" s="12" t="s">
        <v>317</v>
      </c>
      <c r="D27" s="12">
        <f t="shared" si="0"/>
        <v>7074083.6</v>
      </c>
      <c r="E27" s="12">
        <v>7074083.6</v>
      </c>
      <c r="F27" s="12" t="s">
        <v>300</v>
      </c>
      <c r="G27" s="12">
        <f t="shared" si="1"/>
        <v>6110402.1</v>
      </c>
      <c r="H27" s="12">
        <v>6110402.1</v>
      </c>
      <c r="I27" s="12" t="s">
        <v>300</v>
      </c>
      <c r="J27" s="13">
        <f t="shared" si="2"/>
        <v>5072000</v>
      </c>
      <c r="K27" s="13">
        <v>5072000</v>
      </c>
      <c r="L27" s="28" t="s">
        <v>300</v>
      </c>
      <c r="M27" s="13">
        <f t="shared" si="3"/>
        <v>5072000</v>
      </c>
      <c r="N27" s="13">
        <v>5072000</v>
      </c>
      <c r="O27" s="28" t="s">
        <v>300</v>
      </c>
      <c r="P27" s="13">
        <f t="shared" si="4"/>
        <v>5072000</v>
      </c>
      <c r="Q27" s="13">
        <v>5072000</v>
      </c>
      <c r="R27" s="28" t="s">
        <v>300</v>
      </c>
      <c r="S27" s="31"/>
    </row>
    <row r="28" spans="1:19" ht="12.75" customHeight="1">
      <c r="A28" s="12" t="s">
        <v>319</v>
      </c>
      <c r="B28" s="11" t="s">
        <v>320</v>
      </c>
      <c r="C28" s="12" t="s">
        <v>319</v>
      </c>
      <c r="D28" s="12">
        <f t="shared" si="0"/>
        <v>975000</v>
      </c>
      <c r="E28" s="12">
        <v>975000</v>
      </c>
      <c r="F28" s="12" t="s">
        <v>300</v>
      </c>
      <c r="G28" s="12">
        <f t="shared" si="1"/>
        <v>1000000</v>
      </c>
      <c r="H28" s="12">
        <v>1000000</v>
      </c>
      <c r="I28" s="12" t="s">
        <v>300</v>
      </c>
      <c r="J28" s="15">
        <f t="shared" si="2"/>
        <v>1360000</v>
      </c>
      <c r="K28" s="15">
        <v>1360000</v>
      </c>
      <c r="L28" s="26" t="s">
        <v>300</v>
      </c>
      <c r="M28" s="15">
        <f t="shared" si="3"/>
        <v>1360000</v>
      </c>
      <c r="N28" s="15">
        <v>1360000</v>
      </c>
      <c r="O28" s="26" t="s">
        <v>300</v>
      </c>
      <c r="P28" s="15">
        <f t="shared" si="4"/>
        <v>1500000</v>
      </c>
      <c r="Q28" s="15">
        <v>1500000</v>
      </c>
      <c r="R28" s="26" t="s">
        <v>300</v>
      </c>
      <c r="S28" s="31"/>
    </row>
    <row r="29" spans="1:19" ht="12.75" customHeight="1">
      <c r="A29" s="12" t="s">
        <v>321</v>
      </c>
      <c r="B29" s="11" t="s">
        <v>322</v>
      </c>
      <c r="C29" s="12" t="s">
        <v>321</v>
      </c>
      <c r="D29" s="12">
        <f t="shared" si="0"/>
        <v>850000</v>
      </c>
      <c r="E29" s="12">
        <v>850000</v>
      </c>
      <c r="F29" s="12" t="s">
        <v>300</v>
      </c>
      <c r="G29" s="12">
        <f t="shared" si="1"/>
        <v>50000</v>
      </c>
      <c r="H29" s="12">
        <v>50000</v>
      </c>
      <c r="I29" s="12" t="s">
        <v>300</v>
      </c>
      <c r="J29" s="13">
        <f t="shared" si="2"/>
        <v>47610000</v>
      </c>
      <c r="K29" s="13">
        <v>47610000</v>
      </c>
      <c r="L29" s="28" t="s">
        <v>300</v>
      </c>
      <c r="M29" s="13">
        <f t="shared" si="3"/>
        <v>47610000</v>
      </c>
      <c r="N29" s="13">
        <v>47610000</v>
      </c>
      <c r="O29" s="28" t="s">
        <v>300</v>
      </c>
      <c r="P29" s="13">
        <f t="shared" si="4"/>
        <v>47610000</v>
      </c>
      <c r="Q29" s="13">
        <v>47610000</v>
      </c>
      <c r="R29" s="28" t="s">
        <v>300</v>
      </c>
      <c r="S29" s="31"/>
    </row>
    <row r="30" spans="1:19" ht="12.75" customHeight="1">
      <c r="A30" s="12">
        <v>4217</v>
      </c>
      <c r="B30" s="218" t="s">
        <v>522</v>
      </c>
      <c r="C30" s="12">
        <v>4217</v>
      </c>
      <c r="D30" s="12">
        <f t="shared" si="0"/>
        <v>420000</v>
      </c>
      <c r="E30" s="12">
        <v>420000</v>
      </c>
      <c r="F30" s="12" t="s">
        <v>300</v>
      </c>
      <c r="G30" s="12">
        <f t="shared" si="1"/>
        <v>420000</v>
      </c>
      <c r="H30" s="12">
        <v>420000</v>
      </c>
      <c r="I30" s="12" t="s">
        <v>300</v>
      </c>
      <c r="J30" s="13">
        <f t="shared" si="2"/>
        <v>0</v>
      </c>
      <c r="K30" s="13">
        <v>0</v>
      </c>
      <c r="L30" s="28" t="s">
        <v>300</v>
      </c>
      <c r="M30" s="13">
        <f t="shared" si="3"/>
        <v>0</v>
      </c>
      <c r="N30" s="13">
        <v>0</v>
      </c>
      <c r="O30" s="28" t="s">
        <v>300</v>
      </c>
      <c r="P30" s="13">
        <f t="shared" si="4"/>
        <v>0</v>
      </c>
      <c r="Q30" s="13">
        <v>0</v>
      </c>
      <c r="R30" s="28" t="s">
        <v>300</v>
      </c>
      <c r="S30" s="31"/>
    </row>
    <row r="31" spans="1:19" s="4" customFormat="1" ht="25.5" customHeight="1">
      <c r="A31" s="5" t="s">
        <v>323</v>
      </c>
      <c r="B31" s="9" t="s">
        <v>324</v>
      </c>
      <c r="C31" s="5" t="s">
        <v>300</v>
      </c>
      <c r="D31" s="215">
        <f>E31</f>
        <v>521900</v>
      </c>
      <c r="E31" s="215">
        <f>SUM(E33:E34)</f>
        <v>521900</v>
      </c>
      <c r="F31" s="215" t="s">
        <v>300</v>
      </c>
      <c r="G31" s="215">
        <f t="shared" si="1"/>
        <v>2200000</v>
      </c>
      <c r="H31" s="215">
        <f>SUM(H33:H34)</f>
        <v>2200000</v>
      </c>
      <c r="I31" s="215" t="s">
        <v>300</v>
      </c>
      <c r="J31" s="10">
        <f t="shared" si="2"/>
        <v>2200000</v>
      </c>
      <c r="K31" s="10">
        <f>SUM(K33:K34)</f>
        <v>2200000</v>
      </c>
      <c r="L31" s="222" t="s">
        <v>300</v>
      </c>
      <c r="M31" s="10">
        <f t="shared" si="3"/>
        <v>3000000</v>
      </c>
      <c r="N31" s="10">
        <f>SUM(N33:N34)</f>
        <v>3000000</v>
      </c>
      <c r="O31" s="222" t="s">
        <v>300</v>
      </c>
      <c r="P31" s="10">
        <f t="shared" si="4"/>
        <v>3000000</v>
      </c>
      <c r="Q31" s="10">
        <f>SUM(Q33:Q34)</f>
        <v>3000000</v>
      </c>
      <c r="R31" s="222" t="s">
        <v>300</v>
      </c>
      <c r="S31" s="30"/>
    </row>
    <row r="32" spans="1:19" ht="12.75" customHeight="1">
      <c r="A32" s="12"/>
      <c r="B32" s="11" t="s">
        <v>167</v>
      </c>
      <c r="C32" s="12"/>
      <c r="D32" s="12"/>
      <c r="E32" s="12"/>
      <c r="F32" s="12"/>
      <c r="G32" s="12"/>
      <c r="H32" s="12"/>
      <c r="I32" s="12"/>
      <c r="J32" s="13"/>
      <c r="K32" s="13"/>
      <c r="L32" s="28"/>
      <c r="M32" s="13"/>
      <c r="N32" s="13"/>
      <c r="O32" s="28"/>
      <c r="P32" s="13"/>
      <c r="Q32" s="13"/>
      <c r="R32" s="28"/>
      <c r="S32" s="31"/>
    </row>
    <row r="33" spans="1:19" ht="12.75" customHeight="1">
      <c r="A33" s="12" t="s">
        <v>325</v>
      </c>
      <c r="B33" s="11" t="s">
        <v>326</v>
      </c>
      <c r="C33" s="12" t="s">
        <v>325</v>
      </c>
      <c r="D33" s="12">
        <f>E33</f>
        <v>521900</v>
      </c>
      <c r="E33" s="12">
        <v>521900</v>
      </c>
      <c r="F33" s="12" t="s">
        <v>300</v>
      </c>
      <c r="G33" s="12">
        <f>H33</f>
        <v>600000</v>
      </c>
      <c r="H33" s="12">
        <v>600000</v>
      </c>
      <c r="I33" s="12" t="s">
        <v>300</v>
      </c>
      <c r="J33" s="15">
        <f>K33</f>
        <v>2200000</v>
      </c>
      <c r="K33" s="15">
        <v>2200000</v>
      </c>
      <c r="L33" s="26" t="s">
        <v>300</v>
      </c>
      <c r="M33" s="15">
        <f>N33</f>
        <v>2000000</v>
      </c>
      <c r="N33" s="15">
        <v>2000000</v>
      </c>
      <c r="O33" s="26" t="s">
        <v>300</v>
      </c>
      <c r="P33" s="15">
        <f>Q33</f>
        <v>2000000</v>
      </c>
      <c r="Q33" s="15">
        <v>2000000</v>
      </c>
      <c r="R33" s="26" t="s">
        <v>300</v>
      </c>
      <c r="S33" s="31"/>
    </row>
    <row r="34" spans="1:19" ht="12.75" customHeight="1">
      <c r="A34" s="12" t="s">
        <v>327</v>
      </c>
      <c r="B34" s="11" t="s">
        <v>328</v>
      </c>
      <c r="C34" s="12" t="s">
        <v>327</v>
      </c>
      <c r="D34" s="12">
        <f>E34</f>
        <v>0</v>
      </c>
      <c r="E34" s="12">
        <v>0</v>
      </c>
      <c r="F34" s="12" t="s">
        <v>300</v>
      </c>
      <c r="G34" s="12">
        <f>H34</f>
        <v>1600000</v>
      </c>
      <c r="H34" s="12">
        <v>1600000</v>
      </c>
      <c r="I34" s="12" t="s">
        <v>300</v>
      </c>
      <c r="J34" s="13">
        <f>K34</f>
        <v>0</v>
      </c>
      <c r="K34" s="13">
        <v>0</v>
      </c>
      <c r="L34" s="28" t="s">
        <v>300</v>
      </c>
      <c r="M34" s="13">
        <f>N34</f>
        <v>1000000</v>
      </c>
      <c r="N34" s="13">
        <v>1000000</v>
      </c>
      <c r="O34" s="28" t="s">
        <v>300</v>
      </c>
      <c r="P34" s="13">
        <f>Q34</f>
        <v>1000000</v>
      </c>
      <c r="Q34" s="13">
        <v>1000000</v>
      </c>
      <c r="R34" s="28" t="s">
        <v>300</v>
      </c>
      <c r="S34" s="31"/>
    </row>
    <row r="35" spans="1:19" s="4" customFormat="1" ht="25.5" customHeight="1">
      <c r="A35" s="5" t="s">
        <v>329</v>
      </c>
      <c r="B35" s="9" t="s">
        <v>330</v>
      </c>
      <c r="C35" s="5" t="s">
        <v>300</v>
      </c>
      <c r="D35" s="215">
        <f>E35</f>
        <v>24857585</v>
      </c>
      <c r="E35" s="215">
        <f>SUM(E37:E43)</f>
        <v>24857585</v>
      </c>
      <c r="F35" s="215" t="s">
        <v>300</v>
      </c>
      <c r="G35" s="215">
        <f>H35</f>
        <v>119740579.7</v>
      </c>
      <c r="H35" s="215">
        <f>SUM(H38:H43)</f>
        <v>119740579.7</v>
      </c>
      <c r="I35" s="215" t="s">
        <v>300</v>
      </c>
      <c r="J35" s="10">
        <f>K35</f>
        <v>39700000</v>
      </c>
      <c r="K35" s="10">
        <f>SUM(K38:K43)</f>
        <v>39700000</v>
      </c>
      <c r="L35" s="222" t="s">
        <v>300</v>
      </c>
      <c r="M35" s="10">
        <f>N35</f>
        <v>39700000</v>
      </c>
      <c r="N35" s="10">
        <f>SUM(N38:N43)</f>
        <v>39700000</v>
      </c>
      <c r="O35" s="222" t="s">
        <v>300</v>
      </c>
      <c r="P35" s="10">
        <f>Q35</f>
        <v>39700000</v>
      </c>
      <c r="Q35" s="10">
        <f>SUM(Q38:Q43)</f>
        <v>39700000</v>
      </c>
      <c r="R35" s="222" t="s">
        <v>300</v>
      </c>
      <c r="S35" s="30"/>
    </row>
    <row r="36" spans="1:19" ht="12.75" customHeight="1">
      <c r="A36" s="12"/>
      <c r="B36" s="11" t="s">
        <v>167</v>
      </c>
      <c r="C36" s="12"/>
      <c r="D36" s="12"/>
      <c r="E36" s="12"/>
      <c r="F36" s="12"/>
      <c r="G36" s="12"/>
      <c r="H36" s="12"/>
      <c r="I36" s="12"/>
      <c r="J36" s="13"/>
      <c r="K36" s="13"/>
      <c r="L36" s="28"/>
      <c r="M36" s="13"/>
      <c r="N36" s="13"/>
      <c r="O36" s="28"/>
      <c r="P36" s="13"/>
      <c r="Q36" s="13"/>
      <c r="R36" s="28"/>
      <c r="S36" s="31"/>
    </row>
    <row r="37" spans="1:19" ht="12.75" customHeight="1">
      <c r="A37" s="12" t="s">
        <v>331</v>
      </c>
      <c r="B37" s="11" t="s">
        <v>332</v>
      </c>
      <c r="C37" s="12" t="s">
        <v>331</v>
      </c>
      <c r="D37" s="12">
        <f>E37</f>
        <v>40000</v>
      </c>
      <c r="E37" s="12">
        <v>40000</v>
      </c>
      <c r="F37" s="12" t="s">
        <v>300</v>
      </c>
      <c r="G37" s="12"/>
      <c r="H37" s="12"/>
      <c r="I37" s="12"/>
      <c r="J37" s="13"/>
      <c r="K37" s="13"/>
      <c r="L37" s="28"/>
      <c r="M37" s="13"/>
      <c r="N37" s="13"/>
      <c r="O37" s="28"/>
      <c r="P37" s="13"/>
      <c r="Q37" s="13"/>
      <c r="R37" s="28"/>
      <c r="S37" s="31"/>
    </row>
    <row r="38" spans="1:19" ht="12.75" customHeight="1">
      <c r="A38" s="12" t="s">
        <v>333</v>
      </c>
      <c r="B38" s="11" t="s">
        <v>334</v>
      </c>
      <c r="C38" s="12" t="s">
        <v>333</v>
      </c>
      <c r="D38" s="12">
        <f aca="true" t="shared" si="5" ref="D38:D43">E38</f>
        <v>6547300</v>
      </c>
      <c r="E38" s="12">
        <v>6547300</v>
      </c>
      <c r="F38" s="12" t="s">
        <v>300</v>
      </c>
      <c r="G38" s="12">
        <f aca="true" t="shared" si="6" ref="G38:G44">H38</f>
        <v>2773000</v>
      </c>
      <c r="H38" s="12">
        <v>2773000</v>
      </c>
      <c r="I38" s="12" t="s">
        <v>300</v>
      </c>
      <c r="J38" s="15">
        <f>K38</f>
        <v>2600000</v>
      </c>
      <c r="K38" s="15">
        <v>2600000</v>
      </c>
      <c r="L38" s="26" t="s">
        <v>300</v>
      </c>
      <c r="M38" s="15">
        <f>N38</f>
        <v>2600000</v>
      </c>
      <c r="N38" s="15">
        <v>2600000</v>
      </c>
      <c r="O38" s="26" t="s">
        <v>300</v>
      </c>
      <c r="P38" s="15">
        <f>Q38</f>
        <v>2600000</v>
      </c>
      <c r="Q38" s="15">
        <v>2600000</v>
      </c>
      <c r="R38" s="26" t="s">
        <v>300</v>
      </c>
      <c r="S38" s="31"/>
    </row>
    <row r="39" spans="1:19" ht="12.75" customHeight="1">
      <c r="A39" s="12" t="s">
        <v>335</v>
      </c>
      <c r="B39" s="11" t="s">
        <v>336</v>
      </c>
      <c r="C39" s="12" t="s">
        <v>335</v>
      </c>
      <c r="D39" s="12">
        <f t="shared" si="5"/>
        <v>361000</v>
      </c>
      <c r="E39" s="12">
        <v>361000</v>
      </c>
      <c r="F39" s="12" t="s">
        <v>300</v>
      </c>
      <c r="G39" s="12">
        <f t="shared" si="6"/>
        <v>1000000</v>
      </c>
      <c r="H39" s="12">
        <v>1000000</v>
      </c>
      <c r="I39" s="12" t="s">
        <v>300</v>
      </c>
      <c r="J39" s="13">
        <f>K39</f>
        <v>0</v>
      </c>
      <c r="K39" s="13">
        <v>0</v>
      </c>
      <c r="L39" s="28" t="s">
        <v>300</v>
      </c>
      <c r="M39" s="13">
        <f>N39</f>
        <v>0</v>
      </c>
      <c r="N39" s="13">
        <v>0</v>
      </c>
      <c r="O39" s="28" t="s">
        <v>300</v>
      </c>
      <c r="P39" s="13">
        <f>Q39</f>
        <v>0</v>
      </c>
      <c r="Q39" s="13">
        <v>0</v>
      </c>
      <c r="R39" s="28" t="s">
        <v>300</v>
      </c>
      <c r="S39" s="31"/>
    </row>
    <row r="40" spans="1:19" ht="12.75" customHeight="1">
      <c r="A40" s="12" t="s">
        <v>337</v>
      </c>
      <c r="B40" s="11" t="s">
        <v>338</v>
      </c>
      <c r="C40" s="12" t="s">
        <v>337</v>
      </c>
      <c r="D40" s="12">
        <f t="shared" si="5"/>
        <v>3508390</v>
      </c>
      <c r="E40" s="12">
        <v>3508390</v>
      </c>
      <c r="F40" s="12" t="s">
        <v>300</v>
      </c>
      <c r="G40" s="12">
        <f t="shared" si="6"/>
        <v>3000000</v>
      </c>
      <c r="H40" s="12">
        <v>3000000</v>
      </c>
      <c r="I40" s="12" t="s">
        <v>300</v>
      </c>
      <c r="J40" s="13">
        <f>K40</f>
        <v>1000000</v>
      </c>
      <c r="K40" s="13">
        <v>1000000</v>
      </c>
      <c r="L40" s="28" t="s">
        <v>300</v>
      </c>
      <c r="M40" s="13">
        <f>N40</f>
        <v>1000000</v>
      </c>
      <c r="N40" s="13">
        <v>1000000</v>
      </c>
      <c r="O40" s="28" t="s">
        <v>300</v>
      </c>
      <c r="P40" s="13">
        <f>Q40</f>
        <v>1000000</v>
      </c>
      <c r="Q40" s="13">
        <v>1000000</v>
      </c>
      <c r="R40" s="28" t="s">
        <v>300</v>
      </c>
      <c r="S40" s="31"/>
    </row>
    <row r="41" spans="1:19" ht="12.75" customHeight="1">
      <c r="A41" s="12" t="s">
        <v>339</v>
      </c>
      <c r="B41" s="11" t="s">
        <v>340</v>
      </c>
      <c r="C41" s="12" t="s">
        <v>339</v>
      </c>
      <c r="D41" s="12">
        <f t="shared" si="5"/>
        <v>0</v>
      </c>
      <c r="E41" s="12">
        <v>0</v>
      </c>
      <c r="F41" s="12" t="s">
        <v>300</v>
      </c>
      <c r="G41" s="12">
        <f t="shared" si="6"/>
        <v>0</v>
      </c>
      <c r="H41" s="12"/>
      <c r="I41" s="12" t="s">
        <v>300</v>
      </c>
      <c r="J41" s="15"/>
      <c r="K41" s="15"/>
      <c r="L41" s="26"/>
      <c r="M41" s="15"/>
      <c r="N41" s="15"/>
      <c r="O41" s="26"/>
      <c r="P41" s="15"/>
      <c r="Q41" s="15"/>
      <c r="R41" s="26"/>
      <c r="S41" s="31"/>
    </row>
    <row r="42" spans="1:19" ht="12.75" customHeight="1">
      <c r="A42" s="12" t="s">
        <v>341</v>
      </c>
      <c r="B42" s="11" t="s">
        <v>342</v>
      </c>
      <c r="C42" s="12" t="s">
        <v>341</v>
      </c>
      <c r="D42" s="12">
        <f t="shared" si="5"/>
        <v>0</v>
      </c>
      <c r="E42" s="12">
        <v>0</v>
      </c>
      <c r="F42" s="12" t="s">
        <v>300</v>
      </c>
      <c r="G42" s="12">
        <f t="shared" si="6"/>
        <v>1000000</v>
      </c>
      <c r="H42" s="12">
        <v>1000000</v>
      </c>
      <c r="I42" s="12" t="s">
        <v>300</v>
      </c>
      <c r="J42" s="13">
        <f>K42</f>
        <v>2000000</v>
      </c>
      <c r="K42" s="13">
        <v>2000000</v>
      </c>
      <c r="L42" s="28" t="s">
        <v>300</v>
      </c>
      <c r="M42" s="13">
        <f>N42</f>
        <v>2000000</v>
      </c>
      <c r="N42" s="13">
        <v>2000000</v>
      </c>
      <c r="O42" s="28" t="s">
        <v>300</v>
      </c>
      <c r="P42" s="13">
        <f>Q42</f>
        <v>2000000</v>
      </c>
      <c r="Q42" s="13">
        <v>2000000</v>
      </c>
      <c r="R42" s="28" t="s">
        <v>300</v>
      </c>
      <c r="S42" s="31"/>
    </row>
    <row r="43" spans="1:19" ht="12.75" customHeight="1">
      <c r="A43" s="12" t="s">
        <v>343</v>
      </c>
      <c r="B43" s="11" t="s">
        <v>344</v>
      </c>
      <c r="C43" s="12" t="s">
        <v>345</v>
      </c>
      <c r="D43" s="12">
        <f t="shared" si="5"/>
        <v>14400895</v>
      </c>
      <c r="E43" s="12">
        <v>14400895</v>
      </c>
      <c r="F43" s="12" t="s">
        <v>300</v>
      </c>
      <c r="G43" s="12">
        <f t="shared" si="6"/>
        <v>111967579.7</v>
      </c>
      <c r="H43" s="12">
        <v>111967579.7</v>
      </c>
      <c r="I43" s="12" t="s">
        <v>300</v>
      </c>
      <c r="J43" s="13">
        <f>K43</f>
        <v>34100000</v>
      </c>
      <c r="K43" s="13">
        <v>34100000</v>
      </c>
      <c r="L43" s="28" t="s">
        <v>300</v>
      </c>
      <c r="M43" s="13">
        <f>N43</f>
        <v>34100000</v>
      </c>
      <c r="N43" s="13">
        <v>34100000</v>
      </c>
      <c r="O43" s="28" t="s">
        <v>300</v>
      </c>
      <c r="P43" s="13">
        <f>Q43</f>
        <v>34100000</v>
      </c>
      <c r="Q43" s="13">
        <v>34100000</v>
      </c>
      <c r="R43" s="28" t="s">
        <v>300</v>
      </c>
      <c r="S43" s="31"/>
    </row>
    <row r="44" spans="1:19" s="4" customFormat="1" ht="25.5" customHeight="1">
      <c r="A44" s="5" t="s">
        <v>346</v>
      </c>
      <c r="B44" s="9" t="s">
        <v>347</v>
      </c>
      <c r="C44" s="5" t="s">
        <v>300</v>
      </c>
      <c r="D44" s="215">
        <f>E44</f>
        <v>21398243</v>
      </c>
      <c r="E44" s="215">
        <f>E46</f>
        <v>21398243</v>
      </c>
      <c r="F44" s="215" t="s">
        <v>300</v>
      </c>
      <c r="G44" s="215">
        <f t="shared" si="6"/>
        <v>11591000</v>
      </c>
      <c r="H44" s="215">
        <f>H46</f>
        <v>11591000</v>
      </c>
      <c r="I44" s="215" t="s">
        <v>300</v>
      </c>
      <c r="J44" s="10">
        <f>K44</f>
        <v>10000000</v>
      </c>
      <c r="K44" s="10">
        <f>K46</f>
        <v>10000000</v>
      </c>
      <c r="L44" s="222" t="s">
        <v>300</v>
      </c>
      <c r="M44" s="10">
        <f>N44</f>
        <v>9000000</v>
      </c>
      <c r="N44" s="10">
        <f>N46</f>
        <v>9000000</v>
      </c>
      <c r="O44" s="222" t="s">
        <v>300</v>
      </c>
      <c r="P44" s="10">
        <f>Q44</f>
        <v>9000000</v>
      </c>
      <c r="Q44" s="10">
        <f>Q46</f>
        <v>9000000</v>
      </c>
      <c r="R44" s="222" t="s">
        <v>300</v>
      </c>
      <c r="S44" s="30"/>
    </row>
    <row r="45" spans="1:19" ht="12.75" customHeight="1">
      <c r="A45" s="12"/>
      <c r="B45" s="11" t="s">
        <v>167</v>
      </c>
      <c r="C45" s="12"/>
      <c r="D45" s="12"/>
      <c r="E45" s="12"/>
      <c r="F45" s="12"/>
      <c r="G45" s="12"/>
      <c r="H45" s="12"/>
      <c r="I45" s="12"/>
      <c r="J45" s="10"/>
      <c r="K45" s="10"/>
      <c r="L45" s="222"/>
      <c r="M45" s="10"/>
      <c r="N45" s="10"/>
      <c r="O45" s="222"/>
      <c r="P45" s="10"/>
      <c r="Q45" s="10"/>
      <c r="R45" s="222"/>
      <c r="S45" s="31"/>
    </row>
    <row r="46" spans="1:19" ht="12.75" customHeight="1">
      <c r="A46" s="12" t="s">
        <v>348</v>
      </c>
      <c r="B46" s="11" t="s">
        <v>349</v>
      </c>
      <c r="C46" s="12" t="s">
        <v>348</v>
      </c>
      <c r="D46" s="12">
        <f>E46</f>
        <v>21398243</v>
      </c>
      <c r="E46" s="12">
        <v>21398243</v>
      </c>
      <c r="F46" s="12" t="s">
        <v>300</v>
      </c>
      <c r="G46" s="12">
        <f>H46</f>
        <v>11591000</v>
      </c>
      <c r="H46" s="12">
        <v>11591000</v>
      </c>
      <c r="I46" s="12" t="s">
        <v>300</v>
      </c>
      <c r="J46" s="13">
        <f>K46</f>
        <v>10000000</v>
      </c>
      <c r="K46" s="13">
        <v>10000000</v>
      </c>
      <c r="L46" s="28" t="s">
        <v>300</v>
      </c>
      <c r="M46" s="13">
        <f>N46</f>
        <v>9000000</v>
      </c>
      <c r="N46" s="13">
        <v>9000000</v>
      </c>
      <c r="O46" s="28" t="s">
        <v>300</v>
      </c>
      <c r="P46" s="13">
        <f>Q46</f>
        <v>9000000</v>
      </c>
      <c r="Q46" s="13">
        <v>9000000</v>
      </c>
      <c r="R46" s="28" t="s">
        <v>300</v>
      </c>
      <c r="S46" s="31"/>
    </row>
    <row r="47" spans="1:19" s="4" customFormat="1" ht="25.5" customHeight="1">
      <c r="A47" s="5" t="s">
        <v>350</v>
      </c>
      <c r="B47" s="9" t="s">
        <v>351</v>
      </c>
      <c r="C47" s="5" t="s">
        <v>300</v>
      </c>
      <c r="D47" s="215">
        <f>E47</f>
        <v>73310269</v>
      </c>
      <c r="E47" s="215">
        <f>SUM(E49:E50)</f>
        <v>73310269</v>
      </c>
      <c r="F47" s="215" t="s">
        <v>300</v>
      </c>
      <c r="G47" s="215">
        <f>H47</f>
        <v>87330000</v>
      </c>
      <c r="H47" s="215">
        <f>SUM(H49:H50)</f>
        <v>87330000</v>
      </c>
      <c r="I47" s="215" t="s">
        <v>300</v>
      </c>
      <c r="J47" s="10">
        <f>K47</f>
        <v>72000000</v>
      </c>
      <c r="K47" s="10">
        <f>SUM(K49:K50)</f>
        <v>72000000</v>
      </c>
      <c r="L47" s="222" t="s">
        <v>300</v>
      </c>
      <c r="M47" s="10">
        <f>N47</f>
        <v>72000000</v>
      </c>
      <c r="N47" s="10">
        <f>SUM(N49:N50)</f>
        <v>72000000</v>
      </c>
      <c r="O47" s="222" t="s">
        <v>300</v>
      </c>
      <c r="P47" s="10">
        <f>Q47</f>
        <v>72000000</v>
      </c>
      <c r="Q47" s="10">
        <f>SUM(Q49:Q50)</f>
        <v>72000000</v>
      </c>
      <c r="R47" s="222" t="s">
        <v>300</v>
      </c>
      <c r="S47" s="30"/>
    </row>
    <row r="48" spans="1:19" ht="12.75" customHeight="1">
      <c r="A48" s="12"/>
      <c r="B48" s="11" t="s">
        <v>167</v>
      </c>
      <c r="C48" s="12"/>
      <c r="D48" s="12"/>
      <c r="E48" s="12"/>
      <c r="F48" s="12"/>
      <c r="G48" s="12"/>
      <c r="H48" s="12"/>
      <c r="I48" s="12"/>
      <c r="J48" s="10"/>
      <c r="K48" s="10"/>
      <c r="L48" s="10"/>
      <c r="M48" s="10"/>
      <c r="N48" s="10"/>
      <c r="O48" s="10"/>
      <c r="P48" s="10"/>
      <c r="Q48" s="10"/>
      <c r="R48" s="10"/>
      <c r="S48" s="31"/>
    </row>
    <row r="49" spans="1:19" ht="12.75" customHeight="1">
      <c r="A49" s="12" t="s">
        <v>352</v>
      </c>
      <c r="B49" s="11" t="s">
        <v>353</v>
      </c>
      <c r="C49" s="12" t="s">
        <v>352</v>
      </c>
      <c r="D49" s="12">
        <f>E49</f>
        <v>60011549</v>
      </c>
      <c r="E49" s="12">
        <v>60011549</v>
      </c>
      <c r="F49" s="12" t="s">
        <v>300</v>
      </c>
      <c r="G49" s="12">
        <f>H49</f>
        <v>74570000</v>
      </c>
      <c r="H49" s="12">
        <v>74570000</v>
      </c>
      <c r="I49" s="12" t="s">
        <v>300</v>
      </c>
      <c r="J49" s="15">
        <f>K49</f>
        <v>58000000</v>
      </c>
      <c r="K49" s="15">
        <v>58000000</v>
      </c>
      <c r="L49" s="26" t="s">
        <v>300</v>
      </c>
      <c r="M49" s="15">
        <f>N49</f>
        <v>58000000</v>
      </c>
      <c r="N49" s="15">
        <v>58000000</v>
      </c>
      <c r="O49" s="26" t="s">
        <v>300</v>
      </c>
      <c r="P49" s="15">
        <f>Q49</f>
        <v>58000000</v>
      </c>
      <c r="Q49" s="15">
        <v>58000000</v>
      </c>
      <c r="R49" s="26" t="s">
        <v>300</v>
      </c>
      <c r="S49" s="31"/>
    </row>
    <row r="50" spans="1:19" ht="12.75" customHeight="1">
      <c r="A50" s="12" t="s">
        <v>354</v>
      </c>
      <c r="B50" s="11" t="s">
        <v>355</v>
      </c>
      <c r="C50" s="12" t="s">
        <v>354</v>
      </c>
      <c r="D50" s="12">
        <f>E50</f>
        <v>13298720</v>
      </c>
      <c r="E50" s="12">
        <v>13298720</v>
      </c>
      <c r="F50" s="12" t="s">
        <v>300</v>
      </c>
      <c r="G50" s="12">
        <f>H50</f>
        <v>12760000</v>
      </c>
      <c r="H50" s="12">
        <v>12760000</v>
      </c>
      <c r="I50" s="12" t="s">
        <v>300</v>
      </c>
      <c r="J50" s="15">
        <f>K50</f>
        <v>14000000</v>
      </c>
      <c r="K50" s="15">
        <v>14000000</v>
      </c>
      <c r="L50" s="26" t="s">
        <v>300</v>
      </c>
      <c r="M50" s="15">
        <f>N50</f>
        <v>14000000</v>
      </c>
      <c r="N50" s="15">
        <v>14000000</v>
      </c>
      <c r="O50" s="26" t="s">
        <v>300</v>
      </c>
      <c r="P50" s="15">
        <f>Q50</f>
        <v>14000000</v>
      </c>
      <c r="Q50" s="15">
        <v>14000000</v>
      </c>
      <c r="R50" s="26" t="s">
        <v>300</v>
      </c>
      <c r="S50" s="31"/>
    </row>
    <row r="51" spans="1:19" s="4" customFormat="1" ht="25.5" customHeight="1">
      <c r="A51" s="5" t="s">
        <v>356</v>
      </c>
      <c r="B51" s="9" t="s">
        <v>357</v>
      </c>
      <c r="C51" s="5" t="s">
        <v>300</v>
      </c>
      <c r="D51" s="215">
        <f>E51</f>
        <v>65439063.400000006</v>
      </c>
      <c r="E51" s="215">
        <f>SUM(E53:E58)</f>
        <v>65439063.400000006</v>
      </c>
      <c r="F51" s="215" t="s">
        <v>300</v>
      </c>
      <c r="G51" s="215">
        <f>H51</f>
        <v>64207420.6</v>
      </c>
      <c r="H51" s="215">
        <f>SUM(H53:H58)</f>
        <v>64207420.6</v>
      </c>
      <c r="I51" s="215" t="s">
        <v>300</v>
      </c>
      <c r="J51" s="10">
        <f>K51</f>
        <v>63860000</v>
      </c>
      <c r="K51" s="10">
        <f>SUM(K53:K58)</f>
        <v>63860000</v>
      </c>
      <c r="L51" s="222" t="s">
        <v>300</v>
      </c>
      <c r="M51" s="10">
        <f>N51</f>
        <v>63958000</v>
      </c>
      <c r="N51" s="10">
        <f>SUM(N53:N58)</f>
        <v>63958000</v>
      </c>
      <c r="O51" s="222" t="s">
        <v>300</v>
      </c>
      <c r="P51" s="10">
        <f>Q51</f>
        <v>63863000</v>
      </c>
      <c r="Q51" s="10">
        <f>SUM(Q53:Q58)</f>
        <v>63863000</v>
      </c>
      <c r="R51" s="222" t="s">
        <v>300</v>
      </c>
      <c r="S51" s="30"/>
    </row>
    <row r="52" spans="1:19" ht="12.75" customHeight="1">
      <c r="A52" s="12"/>
      <c r="B52" s="11" t="s">
        <v>167</v>
      </c>
      <c r="C52" s="12"/>
      <c r="D52" s="12"/>
      <c r="E52" s="12"/>
      <c r="F52" s="12"/>
      <c r="G52" s="12"/>
      <c r="H52" s="12"/>
      <c r="I52" s="12"/>
      <c r="J52" s="15"/>
      <c r="K52" s="15"/>
      <c r="L52" s="15"/>
      <c r="M52" s="15"/>
      <c r="N52" s="15"/>
      <c r="O52" s="15"/>
      <c r="P52" s="15"/>
      <c r="Q52" s="15"/>
      <c r="R52" s="15"/>
      <c r="S52" s="31"/>
    </row>
    <row r="53" spans="1:19" ht="12.75" customHeight="1">
      <c r="A53" s="12" t="s">
        <v>358</v>
      </c>
      <c r="B53" s="11" t="s">
        <v>359</v>
      </c>
      <c r="C53" s="12" t="s">
        <v>358</v>
      </c>
      <c r="D53" s="12">
        <f aca="true" t="shared" si="7" ref="D53:D58">E53</f>
        <v>8342165</v>
      </c>
      <c r="E53" s="12">
        <v>8342165</v>
      </c>
      <c r="F53" s="12" t="s">
        <v>300</v>
      </c>
      <c r="G53" s="12">
        <f>H53</f>
        <v>9570000</v>
      </c>
      <c r="H53" s="12">
        <v>9570000</v>
      </c>
      <c r="I53" s="12" t="s">
        <v>300</v>
      </c>
      <c r="J53" s="15">
        <f>K53</f>
        <v>5060000</v>
      </c>
      <c r="K53" s="15">
        <v>5060000</v>
      </c>
      <c r="L53" s="26" t="s">
        <v>300</v>
      </c>
      <c r="M53" s="15">
        <f>N53</f>
        <v>5060000</v>
      </c>
      <c r="N53" s="15">
        <v>5060000</v>
      </c>
      <c r="O53" s="26" t="s">
        <v>300</v>
      </c>
      <c r="P53" s="15">
        <f>Q53</f>
        <v>5060000</v>
      </c>
      <c r="Q53" s="15">
        <v>5060000</v>
      </c>
      <c r="R53" s="26" t="s">
        <v>300</v>
      </c>
      <c r="S53" s="31"/>
    </row>
    <row r="54" spans="1:19" ht="24" customHeight="1">
      <c r="A54" s="12">
        <v>4263</v>
      </c>
      <c r="B54" s="218" t="s">
        <v>523</v>
      </c>
      <c r="C54" s="12">
        <v>4263</v>
      </c>
      <c r="D54" s="12">
        <f t="shared" si="7"/>
        <v>72000</v>
      </c>
      <c r="E54" s="12">
        <v>72000</v>
      </c>
      <c r="F54" s="12" t="s">
        <v>300</v>
      </c>
      <c r="G54" s="12"/>
      <c r="H54" s="12"/>
      <c r="I54" s="12"/>
      <c r="J54" s="10"/>
      <c r="K54" s="10"/>
      <c r="L54" s="26"/>
      <c r="M54" s="10"/>
      <c r="N54" s="10"/>
      <c r="O54" s="26"/>
      <c r="P54" s="10"/>
      <c r="Q54" s="10"/>
      <c r="R54" s="26"/>
      <c r="S54" s="31"/>
    </row>
    <row r="55" spans="1:19" ht="12.75" customHeight="1">
      <c r="A55" s="12" t="s">
        <v>360</v>
      </c>
      <c r="B55" s="11" t="s">
        <v>361</v>
      </c>
      <c r="C55" s="12" t="s">
        <v>360</v>
      </c>
      <c r="D55" s="12">
        <f t="shared" si="7"/>
        <v>22642967.1</v>
      </c>
      <c r="E55" s="12">
        <v>22642967.1</v>
      </c>
      <c r="F55" s="12" t="s">
        <v>300</v>
      </c>
      <c r="G55" s="12">
        <f>H55</f>
        <v>9310420.6</v>
      </c>
      <c r="H55" s="12">
        <v>9310420.6</v>
      </c>
      <c r="I55" s="12" t="s">
        <v>300</v>
      </c>
      <c r="J55" s="13">
        <f>K55</f>
        <v>29400000</v>
      </c>
      <c r="K55" s="13">
        <v>29400000</v>
      </c>
      <c r="L55" s="28" t="s">
        <v>300</v>
      </c>
      <c r="M55" s="13">
        <f>N55</f>
        <v>29400000</v>
      </c>
      <c r="N55" s="13">
        <v>29400000</v>
      </c>
      <c r="O55" s="28" t="s">
        <v>300</v>
      </c>
      <c r="P55" s="13">
        <f>Q55</f>
        <v>29400000</v>
      </c>
      <c r="Q55" s="13">
        <v>29400000</v>
      </c>
      <c r="R55" s="28" t="s">
        <v>300</v>
      </c>
      <c r="S55" s="31"/>
    </row>
    <row r="56" spans="1:19" ht="12.75" customHeight="1">
      <c r="A56" s="12">
        <v>4266</v>
      </c>
      <c r="B56" s="218" t="s">
        <v>524</v>
      </c>
      <c r="C56" s="12">
        <v>4266</v>
      </c>
      <c r="D56" s="12">
        <f t="shared" si="7"/>
        <v>179700</v>
      </c>
      <c r="E56" s="12">
        <v>179700</v>
      </c>
      <c r="F56" s="12" t="s">
        <v>300</v>
      </c>
      <c r="G56" s="12"/>
      <c r="H56" s="12"/>
      <c r="I56" s="12"/>
      <c r="J56" s="13"/>
      <c r="K56" s="13"/>
      <c r="L56" s="28"/>
      <c r="M56" s="13"/>
      <c r="N56" s="13"/>
      <c r="O56" s="28"/>
      <c r="P56" s="13"/>
      <c r="Q56" s="13"/>
      <c r="R56" s="28"/>
      <c r="S56" s="31"/>
    </row>
    <row r="57" spans="1:19" ht="12.75" customHeight="1">
      <c r="A57" s="12" t="s">
        <v>362</v>
      </c>
      <c r="B57" s="11" t="s">
        <v>363</v>
      </c>
      <c r="C57" s="12" t="s">
        <v>362</v>
      </c>
      <c r="D57" s="12">
        <f t="shared" si="7"/>
        <v>6278700</v>
      </c>
      <c r="E57" s="12">
        <v>6278700</v>
      </c>
      <c r="F57" s="12" t="s">
        <v>300</v>
      </c>
      <c r="G57" s="12">
        <f>H57</f>
        <v>3600000</v>
      </c>
      <c r="H57" s="12">
        <v>3600000</v>
      </c>
      <c r="I57" s="12" t="s">
        <v>300</v>
      </c>
      <c r="J57" s="15">
        <f>K57</f>
        <v>3200000</v>
      </c>
      <c r="K57" s="15">
        <v>3200000</v>
      </c>
      <c r="L57" s="26" t="s">
        <v>300</v>
      </c>
      <c r="M57" s="15">
        <f>N57</f>
        <v>3298000</v>
      </c>
      <c r="N57" s="15">
        <v>3298000</v>
      </c>
      <c r="O57" s="26" t="s">
        <v>300</v>
      </c>
      <c r="P57" s="15">
        <f>Q57</f>
        <v>3203000</v>
      </c>
      <c r="Q57" s="15">
        <v>3203000</v>
      </c>
      <c r="R57" s="26" t="s">
        <v>300</v>
      </c>
      <c r="S57" s="31"/>
    </row>
    <row r="58" spans="1:19" ht="12.75" customHeight="1">
      <c r="A58" s="12" t="s">
        <v>364</v>
      </c>
      <c r="B58" s="11" t="s">
        <v>365</v>
      </c>
      <c r="C58" s="12" t="s">
        <v>366</v>
      </c>
      <c r="D58" s="12">
        <f t="shared" si="7"/>
        <v>27923531.3</v>
      </c>
      <c r="E58" s="12">
        <v>27923531.3</v>
      </c>
      <c r="F58" s="12" t="s">
        <v>300</v>
      </c>
      <c r="G58" s="12">
        <f>H58</f>
        <v>41727000</v>
      </c>
      <c r="H58" s="12">
        <v>41727000</v>
      </c>
      <c r="I58" s="12" t="s">
        <v>300</v>
      </c>
      <c r="J58" s="13">
        <f>K58</f>
        <v>26200000</v>
      </c>
      <c r="K58" s="13">
        <v>26200000</v>
      </c>
      <c r="L58" s="28" t="s">
        <v>300</v>
      </c>
      <c r="M58" s="13">
        <f>N58</f>
        <v>26200000</v>
      </c>
      <c r="N58" s="13">
        <v>26200000</v>
      </c>
      <c r="O58" s="28" t="s">
        <v>300</v>
      </c>
      <c r="P58" s="13">
        <f>Q58</f>
        <v>26200000</v>
      </c>
      <c r="Q58" s="13">
        <v>26200000</v>
      </c>
      <c r="R58" s="28" t="s">
        <v>300</v>
      </c>
      <c r="S58" s="31"/>
    </row>
    <row r="59" spans="1:19" s="4" customFormat="1" ht="25.5" customHeight="1">
      <c r="A59" s="5" t="s">
        <v>367</v>
      </c>
      <c r="B59" s="9" t="s">
        <v>368</v>
      </c>
      <c r="C59" s="5" t="s">
        <v>300</v>
      </c>
      <c r="D59" s="5"/>
      <c r="E59" s="5"/>
      <c r="F59" s="5"/>
      <c r="G59" s="5"/>
      <c r="H59" s="5"/>
      <c r="I59" s="5"/>
      <c r="J59" s="15"/>
      <c r="K59" s="15"/>
      <c r="L59" s="15"/>
      <c r="M59" s="15"/>
      <c r="N59" s="15"/>
      <c r="O59" s="15"/>
      <c r="P59" s="15"/>
      <c r="Q59" s="15"/>
      <c r="R59" s="15"/>
      <c r="S59" s="30"/>
    </row>
    <row r="60" spans="1:19" ht="12.75" customHeight="1">
      <c r="A60" s="12"/>
      <c r="B60" s="11" t="s">
        <v>5</v>
      </c>
      <c r="C60" s="12"/>
      <c r="D60" s="12"/>
      <c r="E60" s="12"/>
      <c r="F60" s="12"/>
      <c r="G60" s="12"/>
      <c r="H60" s="12"/>
      <c r="I60" s="12"/>
      <c r="J60" s="15"/>
      <c r="K60" s="15"/>
      <c r="L60" s="15"/>
      <c r="M60" s="15"/>
      <c r="N60" s="15"/>
      <c r="O60" s="15"/>
      <c r="P60" s="15"/>
      <c r="Q60" s="15"/>
      <c r="R60" s="15"/>
      <c r="S60" s="31"/>
    </row>
    <row r="61" spans="1:19" s="4" customFormat="1" ht="25.5" customHeight="1">
      <c r="A61" s="5" t="s">
        <v>369</v>
      </c>
      <c r="B61" s="9" t="s">
        <v>370</v>
      </c>
      <c r="C61" s="5" t="s">
        <v>300</v>
      </c>
      <c r="D61" s="5"/>
      <c r="E61" s="5"/>
      <c r="F61" s="5"/>
      <c r="G61" s="5"/>
      <c r="H61" s="5"/>
      <c r="I61" s="5"/>
      <c r="J61" s="15"/>
      <c r="K61" s="15"/>
      <c r="L61" s="15"/>
      <c r="M61" s="15"/>
      <c r="N61" s="15"/>
      <c r="O61" s="15"/>
      <c r="P61" s="15"/>
      <c r="Q61" s="15"/>
      <c r="R61" s="15"/>
      <c r="S61" s="30"/>
    </row>
    <row r="62" spans="1:19" ht="12.75" customHeight="1">
      <c r="A62" s="12"/>
      <c r="B62" s="11" t="s">
        <v>167</v>
      </c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31"/>
    </row>
    <row r="63" spans="1:19" ht="12.75" customHeight="1">
      <c r="A63" s="12" t="s">
        <v>371</v>
      </c>
      <c r="B63" s="11" t="s">
        <v>372</v>
      </c>
      <c r="C63" s="12" t="s">
        <v>373</v>
      </c>
      <c r="D63" s="12"/>
      <c r="E63" s="12"/>
      <c r="F63" s="12"/>
      <c r="G63" s="12"/>
      <c r="H63" s="12"/>
      <c r="I63" s="12"/>
      <c r="J63" s="10"/>
      <c r="K63" s="10"/>
      <c r="L63" s="10"/>
      <c r="M63" s="10"/>
      <c r="N63" s="10"/>
      <c r="O63" s="10"/>
      <c r="P63" s="10"/>
      <c r="Q63" s="10"/>
      <c r="R63" s="10"/>
      <c r="S63" s="31"/>
    </row>
    <row r="64" spans="1:19" s="4" customFormat="1" ht="25.5" customHeight="1">
      <c r="A64" s="5" t="s">
        <v>374</v>
      </c>
      <c r="B64" s="9" t="s">
        <v>375</v>
      </c>
      <c r="C64" s="5" t="s">
        <v>300</v>
      </c>
      <c r="D64" s="215">
        <f>E64</f>
        <v>762589093</v>
      </c>
      <c r="E64" s="215">
        <f>E66</f>
        <v>762589093</v>
      </c>
      <c r="F64" s="215" t="s">
        <v>300</v>
      </c>
      <c r="G64" s="215">
        <f>H64</f>
        <v>1214695137</v>
      </c>
      <c r="H64" s="215">
        <f>H66</f>
        <v>1214695137</v>
      </c>
      <c r="I64" s="215" t="s">
        <v>300</v>
      </c>
      <c r="J64" s="10">
        <f>K64</f>
        <v>0</v>
      </c>
      <c r="K64" s="10">
        <f>K66</f>
        <v>0</v>
      </c>
      <c r="L64" s="222" t="s">
        <v>300</v>
      </c>
      <c r="M64" s="10">
        <f>N64</f>
        <v>0</v>
      </c>
      <c r="N64" s="10">
        <f>N66</f>
        <v>0</v>
      </c>
      <c r="O64" s="222" t="s">
        <v>300</v>
      </c>
      <c r="P64" s="10">
        <f>Q64</f>
        <v>0</v>
      </c>
      <c r="Q64" s="10">
        <f>Q66</f>
        <v>0</v>
      </c>
      <c r="R64" s="222" t="s">
        <v>300</v>
      </c>
      <c r="S64" s="30"/>
    </row>
    <row r="65" spans="1:19" ht="12.75" customHeight="1">
      <c r="A65" s="12"/>
      <c r="B65" s="11" t="s">
        <v>5</v>
      </c>
      <c r="C65" s="12"/>
      <c r="D65" s="12"/>
      <c r="E65" s="12"/>
      <c r="F65" s="12"/>
      <c r="G65" s="12"/>
      <c r="H65" s="12"/>
      <c r="I65" s="12"/>
      <c r="J65" s="15"/>
      <c r="K65" s="15"/>
      <c r="L65" s="15"/>
      <c r="M65" s="15"/>
      <c r="N65" s="15"/>
      <c r="O65" s="15"/>
      <c r="P65" s="15"/>
      <c r="Q65" s="15"/>
      <c r="R65" s="15"/>
      <c r="S65" s="31"/>
    </row>
    <row r="66" spans="1:19" s="4" customFormat="1" ht="25.5" customHeight="1">
      <c r="A66" s="5" t="s">
        <v>376</v>
      </c>
      <c r="B66" s="9" t="s">
        <v>377</v>
      </c>
      <c r="C66" s="5" t="s">
        <v>300</v>
      </c>
      <c r="D66" s="215">
        <f>E66</f>
        <v>762589093</v>
      </c>
      <c r="E66" s="215">
        <f>E68</f>
        <v>762589093</v>
      </c>
      <c r="F66" s="215" t="s">
        <v>300</v>
      </c>
      <c r="G66" s="215">
        <f>H66</f>
        <v>1214695137</v>
      </c>
      <c r="H66" s="215">
        <f>H68</f>
        <v>1214695137</v>
      </c>
      <c r="I66" s="215" t="s">
        <v>300</v>
      </c>
      <c r="J66" s="10">
        <f>K66</f>
        <v>0</v>
      </c>
      <c r="K66" s="10">
        <f>K68</f>
        <v>0</v>
      </c>
      <c r="L66" s="222" t="s">
        <v>300</v>
      </c>
      <c r="M66" s="10">
        <f>N66</f>
        <v>0</v>
      </c>
      <c r="N66" s="10">
        <f>N68</f>
        <v>0</v>
      </c>
      <c r="O66" s="222" t="s">
        <v>300</v>
      </c>
      <c r="P66" s="10">
        <f>Q66</f>
        <v>0</v>
      </c>
      <c r="Q66" s="10">
        <f>Q68</f>
        <v>0</v>
      </c>
      <c r="R66" s="222" t="s">
        <v>300</v>
      </c>
      <c r="S66" s="30"/>
    </row>
    <row r="67" spans="1:19" ht="12.75" customHeight="1">
      <c r="A67" s="12"/>
      <c r="B67" s="11" t="s">
        <v>167</v>
      </c>
      <c r="C67" s="12"/>
      <c r="D67" s="12"/>
      <c r="E67" s="12"/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31"/>
    </row>
    <row r="68" spans="1:19" ht="24" customHeight="1">
      <c r="A68" s="12" t="s">
        <v>378</v>
      </c>
      <c r="B68" s="11" t="s">
        <v>379</v>
      </c>
      <c r="C68" s="12" t="s">
        <v>380</v>
      </c>
      <c r="D68" s="12">
        <f>E68</f>
        <v>762589093</v>
      </c>
      <c r="E68" s="12">
        <v>762589093</v>
      </c>
      <c r="F68" s="12"/>
      <c r="G68" s="12">
        <f>H68</f>
        <v>1214695137</v>
      </c>
      <c r="H68" s="12">
        <v>1214695137</v>
      </c>
      <c r="I68" s="12" t="s">
        <v>300</v>
      </c>
      <c r="J68" s="15">
        <f>K68</f>
        <v>0</v>
      </c>
      <c r="K68" s="15">
        <v>0</v>
      </c>
      <c r="L68" s="26" t="s">
        <v>300</v>
      </c>
      <c r="M68" s="15">
        <f>N68</f>
        <v>0</v>
      </c>
      <c r="N68" s="15">
        <v>0</v>
      </c>
      <c r="O68" s="26" t="s">
        <v>300</v>
      </c>
      <c r="P68" s="15">
        <f>Q68</f>
        <v>0</v>
      </c>
      <c r="Q68" s="15">
        <v>0</v>
      </c>
      <c r="R68" s="26" t="s">
        <v>300</v>
      </c>
      <c r="S68" s="31"/>
    </row>
    <row r="69" spans="1:19" s="4" customFormat="1" ht="25.5" customHeight="1">
      <c r="A69" s="5" t="s">
        <v>381</v>
      </c>
      <c r="B69" s="9" t="s">
        <v>382</v>
      </c>
      <c r="C69" s="5" t="s">
        <v>300</v>
      </c>
      <c r="D69" s="5"/>
      <c r="E69" s="5"/>
      <c r="F69" s="5"/>
      <c r="G69" s="5"/>
      <c r="H69" s="5"/>
      <c r="I69" s="5"/>
      <c r="J69" s="15"/>
      <c r="K69" s="15"/>
      <c r="L69" s="15"/>
      <c r="M69" s="15"/>
      <c r="N69" s="15"/>
      <c r="O69" s="15"/>
      <c r="P69" s="15"/>
      <c r="Q69" s="15"/>
      <c r="R69" s="15"/>
      <c r="S69" s="30"/>
    </row>
    <row r="70" spans="1:19" ht="12.75" customHeight="1">
      <c r="A70" s="12"/>
      <c r="B70" s="11" t="s">
        <v>167</v>
      </c>
      <c r="C70" s="12"/>
      <c r="D70" s="12"/>
      <c r="E70" s="12"/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31"/>
    </row>
    <row r="71" spans="1:19" ht="28.5" customHeight="1">
      <c r="A71" s="12" t="s">
        <v>383</v>
      </c>
      <c r="B71" s="11" t="s">
        <v>384</v>
      </c>
      <c r="C71" s="12" t="s">
        <v>385</v>
      </c>
      <c r="D71" s="12"/>
      <c r="E71" s="12"/>
      <c r="F71" s="12"/>
      <c r="G71" s="12"/>
      <c r="H71" s="12"/>
      <c r="I71" s="12"/>
      <c r="J71" s="15"/>
      <c r="K71" s="15"/>
      <c r="L71" s="15"/>
      <c r="M71" s="15"/>
      <c r="N71" s="15"/>
      <c r="O71" s="15"/>
      <c r="P71" s="15"/>
      <c r="Q71" s="15"/>
      <c r="R71" s="15"/>
      <c r="S71" s="31"/>
    </row>
    <row r="72" spans="1:19" ht="12.75" customHeight="1">
      <c r="A72" s="12" t="s">
        <v>386</v>
      </c>
      <c r="B72" s="20" t="s">
        <v>387</v>
      </c>
      <c r="C72" s="12" t="s">
        <v>300</v>
      </c>
      <c r="D72" s="219">
        <f>E72</f>
        <v>179512421</v>
      </c>
      <c r="E72" s="219">
        <f>E74+E79</f>
        <v>179512421</v>
      </c>
      <c r="F72" s="219" t="s">
        <v>300</v>
      </c>
      <c r="G72" s="219">
        <f>H72</f>
        <v>21718177</v>
      </c>
      <c r="H72" s="219">
        <f>H74</f>
        <v>21718177</v>
      </c>
      <c r="I72" s="219" t="s">
        <v>300</v>
      </c>
      <c r="J72" s="13">
        <f aca="true" t="shared" si="8" ref="J72:J77">K72</f>
        <v>1932300000</v>
      </c>
      <c r="K72" s="13">
        <f>K73+K74+K76+K77+K78+K79+K80+K81</f>
        <v>1932300000</v>
      </c>
      <c r="L72" s="13"/>
      <c r="M72" s="13">
        <f aca="true" t="shared" si="9" ref="M72:M77">N72</f>
        <v>1959300000</v>
      </c>
      <c r="N72" s="13">
        <f>N73+N74+N76+N77+N78+N79+N80+N81</f>
        <v>1959300000</v>
      </c>
      <c r="O72" s="13"/>
      <c r="P72" s="13">
        <f aca="true" t="shared" si="10" ref="P72:P77">Q72</f>
        <v>1985700000</v>
      </c>
      <c r="Q72" s="13">
        <f>Q73+Q74+Q76+Q77+Q78+Q79+Q80+Q81</f>
        <v>1985700000</v>
      </c>
      <c r="R72" s="13"/>
      <c r="S72" s="31"/>
    </row>
    <row r="73" spans="1:19" ht="12.75" customHeight="1">
      <c r="A73" s="12"/>
      <c r="B73" s="11" t="s">
        <v>5</v>
      </c>
      <c r="C73" s="12"/>
      <c r="D73" s="12"/>
      <c r="E73" s="12"/>
      <c r="F73" s="12"/>
      <c r="G73" s="12"/>
      <c r="H73" s="12"/>
      <c r="I73" s="12"/>
      <c r="J73" s="13">
        <f t="shared" si="8"/>
        <v>0</v>
      </c>
      <c r="K73" s="13"/>
      <c r="L73" s="13"/>
      <c r="M73" s="13">
        <f t="shared" si="9"/>
        <v>0</v>
      </c>
      <c r="N73" s="13"/>
      <c r="O73" s="13"/>
      <c r="P73" s="13">
        <f t="shared" si="10"/>
        <v>0</v>
      </c>
      <c r="Q73" s="13"/>
      <c r="R73" s="13"/>
      <c r="S73" s="31"/>
    </row>
    <row r="74" spans="1:19" s="4" customFormat="1" ht="25.5" customHeight="1">
      <c r="A74" s="5" t="s">
        <v>388</v>
      </c>
      <c r="B74" s="9" t="s">
        <v>389</v>
      </c>
      <c r="C74" s="5" t="s">
        <v>300</v>
      </c>
      <c r="D74" s="215">
        <f>E74</f>
        <v>164912421</v>
      </c>
      <c r="E74" s="215">
        <f>SUM(E76:E78)</f>
        <v>164912421</v>
      </c>
      <c r="F74" s="215" t="s">
        <v>300</v>
      </c>
      <c r="G74" s="215">
        <f>H74</f>
        <v>21718177</v>
      </c>
      <c r="H74" s="215">
        <f>H76</f>
        <v>21718177</v>
      </c>
      <c r="I74" s="215" t="s">
        <v>300</v>
      </c>
      <c r="J74" s="13">
        <f t="shared" si="8"/>
        <v>957650000</v>
      </c>
      <c r="K74" s="15">
        <f>K78</f>
        <v>957650000</v>
      </c>
      <c r="L74" s="15"/>
      <c r="M74" s="13">
        <f t="shared" si="9"/>
        <v>971150000</v>
      </c>
      <c r="N74" s="15">
        <f>N78</f>
        <v>971150000</v>
      </c>
      <c r="O74" s="15"/>
      <c r="P74" s="13">
        <f t="shared" si="10"/>
        <v>984350000</v>
      </c>
      <c r="Q74" s="15">
        <v>984350000</v>
      </c>
      <c r="R74" s="15"/>
      <c r="S74" s="30"/>
    </row>
    <row r="75" spans="1:19" ht="12.75" customHeight="1">
      <c r="A75" s="12"/>
      <c r="B75" s="11" t="s">
        <v>167</v>
      </c>
      <c r="C75" s="12"/>
      <c r="D75" s="12"/>
      <c r="E75" s="12"/>
      <c r="F75" s="12"/>
      <c r="G75" s="12"/>
      <c r="H75" s="12"/>
      <c r="I75" s="12"/>
      <c r="J75" s="13">
        <f t="shared" si="8"/>
        <v>0</v>
      </c>
      <c r="K75" s="13"/>
      <c r="L75" s="13"/>
      <c r="M75" s="13">
        <f t="shared" si="9"/>
        <v>0</v>
      </c>
      <c r="N75" s="13"/>
      <c r="O75" s="13"/>
      <c r="P75" s="13">
        <f t="shared" si="10"/>
        <v>0</v>
      </c>
      <c r="Q75" s="13"/>
      <c r="R75" s="13"/>
      <c r="S75" s="31"/>
    </row>
    <row r="76" spans="1:19" ht="26.25" customHeight="1">
      <c r="A76" s="12" t="s">
        <v>390</v>
      </c>
      <c r="B76" s="11" t="s">
        <v>391</v>
      </c>
      <c r="C76" s="12" t="s">
        <v>392</v>
      </c>
      <c r="D76" s="12">
        <f>E76</f>
        <v>164012421</v>
      </c>
      <c r="E76" s="12">
        <v>164012421</v>
      </c>
      <c r="F76" s="12" t="s">
        <v>300</v>
      </c>
      <c r="G76" s="12">
        <f>H76</f>
        <v>21718177</v>
      </c>
      <c r="H76" s="12">
        <v>21718177</v>
      </c>
      <c r="I76" s="12" t="s">
        <v>300</v>
      </c>
      <c r="J76" s="13">
        <f t="shared" si="8"/>
        <v>0</v>
      </c>
      <c r="K76" s="13"/>
      <c r="L76" s="13"/>
      <c r="M76" s="13">
        <f t="shared" si="9"/>
        <v>0</v>
      </c>
      <c r="N76" s="13"/>
      <c r="O76" s="13"/>
      <c r="P76" s="13">
        <f t="shared" si="10"/>
        <v>0</v>
      </c>
      <c r="Q76" s="13"/>
      <c r="R76" s="13"/>
      <c r="S76" s="31"/>
    </row>
    <row r="77" spans="1:19" ht="26.25" customHeight="1">
      <c r="A77" s="12" t="s">
        <v>393</v>
      </c>
      <c r="B77" s="11" t="s">
        <v>394</v>
      </c>
      <c r="C77" s="12" t="s">
        <v>395</v>
      </c>
      <c r="D77" s="12">
        <f>E77</f>
        <v>0</v>
      </c>
      <c r="E77" s="12"/>
      <c r="F77" s="12"/>
      <c r="G77" s="12"/>
      <c r="H77" s="12"/>
      <c r="I77" s="12"/>
      <c r="J77" s="13">
        <f t="shared" si="8"/>
        <v>0</v>
      </c>
      <c r="K77" s="13"/>
      <c r="L77" s="13"/>
      <c r="M77" s="13">
        <f t="shared" si="9"/>
        <v>0</v>
      </c>
      <c r="N77" s="13"/>
      <c r="O77" s="13"/>
      <c r="P77" s="13">
        <f t="shared" si="10"/>
        <v>0</v>
      </c>
      <c r="Q77" s="13"/>
      <c r="R77" s="13"/>
      <c r="S77" s="31"/>
    </row>
    <row r="78" spans="1:19" ht="26.25" customHeight="1">
      <c r="A78" s="12" t="s">
        <v>396</v>
      </c>
      <c r="B78" s="11" t="s">
        <v>397</v>
      </c>
      <c r="C78" s="12" t="s">
        <v>398</v>
      </c>
      <c r="D78" s="12">
        <f>E78</f>
        <v>900000</v>
      </c>
      <c r="E78" s="12">
        <v>900000</v>
      </c>
      <c r="F78" s="12" t="s">
        <v>300</v>
      </c>
      <c r="G78" s="12"/>
      <c r="H78" s="12"/>
      <c r="I78" s="12"/>
      <c r="J78" s="13">
        <f>K78</f>
        <v>957650000</v>
      </c>
      <c r="K78" s="13">
        <v>957650000</v>
      </c>
      <c r="L78" s="13"/>
      <c r="M78" s="13">
        <f>N78</f>
        <v>971150000</v>
      </c>
      <c r="N78" s="13">
        <v>971150000</v>
      </c>
      <c r="O78" s="13"/>
      <c r="P78" s="13">
        <f>Q78</f>
        <v>984350000</v>
      </c>
      <c r="Q78" s="13">
        <v>984350000</v>
      </c>
      <c r="R78" s="13"/>
      <c r="S78" s="31"/>
    </row>
    <row r="79" spans="1:19" s="4" customFormat="1" ht="25.5" customHeight="1">
      <c r="A79" s="5" t="s">
        <v>399</v>
      </c>
      <c r="B79" s="9" t="s">
        <v>400</v>
      </c>
      <c r="C79" s="5" t="s">
        <v>300</v>
      </c>
      <c r="D79" s="215">
        <f>E79</f>
        <v>14600000</v>
      </c>
      <c r="E79" s="215">
        <f>E81</f>
        <v>14600000</v>
      </c>
      <c r="F79" s="215" t="s">
        <v>300</v>
      </c>
      <c r="G79" s="5"/>
      <c r="H79" s="5"/>
      <c r="I79" s="5"/>
      <c r="J79" s="13">
        <f>K79</f>
        <v>0</v>
      </c>
      <c r="K79" s="15"/>
      <c r="L79" s="15"/>
      <c r="M79" s="13">
        <f>N79</f>
        <v>0</v>
      </c>
      <c r="N79" s="15"/>
      <c r="O79" s="15"/>
      <c r="P79" s="13">
        <f>Q79</f>
        <v>0</v>
      </c>
      <c r="Q79" s="15"/>
      <c r="R79" s="15"/>
      <c r="S79" s="30"/>
    </row>
    <row r="80" spans="1:19" ht="12.75" customHeight="1">
      <c r="A80" s="12"/>
      <c r="B80" s="11" t="s">
        <v>167</v>
      </c>
      <c r="C80" s="12"/>
      <c r="D80" s="12"/>
      <c r="E80" s="12"/>
      <c r="F80" s="12"/>
      <c r="G80" s="12"/>
      <c r="H80" s="12"/>
      <c r="I80" s="12"/>
      <c r="J80" s="13">
        <f>K80</f>
        <v>0</v>
      </c>
      <c r="K80" s="13"/>
      <c r="L80" s="13"/>
      <c r="M80" s="13">
        <f>N80</f>
        <v>0</v>
      </c>
      <c r="N80" s="13"/>
      <c r="O80" s="13"/>
      <c r="P80" s="13">
        <f>Q80</f>
        <v>0</v>
      </c>
      <c r="Q80" s="13"/>
      <c r="R80" s="13"/>
      <c r="S80" s="31"/>
    </row>
    <row r="81" spans="1:19" ht="12.75" customHeight="1">
      <c r="A81" s="12" t="s">
        <v>401</v>
      </c>
      <c r="B81" s="11" t="s">
        <v>402</v>
      </c>
      <c r="C81" s="12" t="s">
        <v>403</v>
      </c>
      <c r="D81" s="12">
        <f>E81</f>
        <v>14600000</v>
      </c>
      <c r="E81" s="12">
        <v>14600000</v>
      </c>
      <c r="F81" s="12" t="s">
        <v>300</v>
      </c>
      <c r="G81" s="12"/>
      <c r="H81" s="12"/>
      <c r="I81" s="12"/>
      <c r="J81" s="13">
        <f>K81</f>
        <v>17000000</v>
      </c>
      <c r="K81" s="13">
        <v>17000000</v>
      </c>
      <c r="L81" s="13"/>
      <c r="M81" s="13">
        <f>N81</f>
        <v>17000000</v>
      </c>
      <c r="N81" s="13">
        <v>17000000</v>
      </c>
      <c r="O81" s="13"/>
      <c r="P81" s="13">
        <f>Q81</f>
        <v>17000000</v>
      </c>
      <c r="Q81" s="13">
        <v>17000000</v>
      </c>
      <c r="R81" s="13"/>
      <c r="S81" s="31"/>
    </row>
    <row r="82" spans="1:19" s="4" customFormat="1" ht="25.5" customHeight="1">
      <c r="A82" s="5" t="s">
        <v>404</v>
      </c>
      <c r="B82" s="9" t="s">
        <v>405</v>
      </c>
      <c r="C82" s="5" t="s">
        <v>300</v>
      </c>
      <c r="D82" s="215">
        <f>E82</f>
        <v>100958650</v>
      </c>
      <c r="E82" s="215">
        <f>E84+E86</f>
        <v>100958650</v>
      </c>
      <c r="F82" s="215" t="s">
        <v>300</v>
      </c>
      <c r="G82" s="215">
        <f>H82</f>
        <v>52100000</v>
      </c>
      <c r="H82" s="215">
        <f>H86</f>
        <v>52100000</v>
      </c>
      <c r="I82" s="215" t="s">
        <v>300</v>
      </c>
      <c r="J82" s="10">
        <f>K82</f>
        <v>45000000</v>
      </c>
      <c r="K82" s="10">
        <f>K86</f>
        <v>45000000</v>
      </c>
      <c r="L82" s="222" t="s">
        <v>300</v>
      </c>
      <c r="M82" s="10">
        <f>N82</f>
        <v>43000000</v>
      </c>
      <c r="N82" s="10">
        <f>N86</f>
        <v>43000000</v>
      </c>
      <c r="O82" s="222" t="s">
        <v>300</v>
      </c>
      <c r="P82" s="10">
        <f>Q82</f>
        <v>43000000</v>
      </c>
      <c r="Q82" s="10">
        <f>Q86</f>
        <v>43000000</v>
      </c>
      <c r="R82" s="222" t="s">
        <v>300</v>
      </c>
      <c r="S82" s="30"/>
    </row>
    <row r="83" spans="1:19" ht="12.75" customHeight="1">
      <c r="A83" s="12"/>
      <c r="B83" s="11" t="s">
        <v>5</v>
      </c>
      <c r="C83" s="12"/>
      <c r="D83" s="12"/>
      <c r="E83" s="12"/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31"/>
    </row>
    <row r="84" spans="1:19" ht="12.75" customHeight="1">
      <c r="A84" s="12">
        <v>4610</v>
      </c>
      <c r="B84" s="220" t="s">
        <v>525</v>
      </c>
      <c r="C84" s="12" t="s">
        <v>300</v>
      </c>
      <c r="D84" s="219">
        <f>E84</f>
        <v>345000</v>
      </c>
      <c r="E84" s="219">
        <f>E85</f>
        <v>345000</v>
      </c>
      <c r="F84" s="219" t="s">
        <v>300</v>
      </c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31"/>
    </row>
    <row r="85" spans="1:19" ht="22.5" customHeight="1">
      <c r="A85" s="12">
        <v>4620</v>
      </c>
      <c r="B85" s="218" t="s">
        <v>526</v>
      </c>
      <c r="C85" s="12">
        <v>4712</v>
      </c>
      <c r="D85" s="12">
        <f>E85</f>
        <v>345000</v>
      </c>
      <c r="E85" s="12">
        <v>345000</v>
      </c>
      <c r="F85" s="12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31"/>
    </row>
    <row r="86" spans="1:19" s="4" customFormat="1" ht="25.5" customHeight="1">
      <c r="A86" s="5" t="s">
        <v>406</v>
      </c>
      <c r="B86" s="9" t="s">
        <v>407</v>
      </c>
      <c r="C86" s="5" t="s">
        <v>300</v>
      </c>
      <c r="D86" s="215">
        <f>E86</f>
        <v>100613650</v>
      </c>
      <c r="E86" s="215">
        <f>SUM(E88:E90)</f>
        <v>100613650</v>
      </c>
      <c r="F86" s="215" t="s">
        <v>300</v>
      </c>
      <c r="G86" s="215">
        <f>H86</f>
        <v>52100000</v>
      </c>
      <c r="H86" s="215">
        <f>SUM(H88:H90)</f>
        <v>52100000</v>
      </c>
      <c r="I86" s="215" t="s">
        <v>300</v>
      </c>
      <c r="J86" s="10">
        <f>K86</f>
        <v>45000000</v>
      </c>
      <c r="K86" s="10">
        <f>SUM(K88:K90)</f>
        <v>45000000</v>
      </c>
      <c r="L86" s="222" t="s">
        <v>300</v>
      </c>
      <c r="M86" s="10">
        <f>N86</f>
        <v>43000000</v>
      </c>
      <c r="N86" s="10">
        <f>SUM(N88:N90)</f>
        <v>43000000</v>
      </c>
      <c r="O86" s="222" t="s">
        <v>300</v>
      </c>
      <c r="P86" s="10">
        <f>Q86</f>
        <v>43000000</v>
      </c>
      <c r="Q86" s="10">
        <f>SUM(Q88:Q90)</f>
        <v>43000000</v>
      </c>
      <c r="R86" s="222" t="s">
        <v>300</v>
      </c>
      <c r="S86" s="30"/>
    </row>
    <row r="87" spans="1:19" ht="12.75" customHeight="1">
      <c r="A87" s="12"/>
      <c r="B87" s="11" t="s">
        <v>167</v>
      </c>
      <c r="C87" s="12"/>
      <c r="D87" s="12"/>
      <c r="E87" s="12"/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31"/>
    </row>
    <row r="88" spans="1:19" ht="12.75" customHeight="1">
      <c r="A88" s="12">
        <v>4631</v>
      </c>
      <c r="B88" s="218" t="s">
        <v>527</v>
      </c>
      <c r="C88" s="12">
        <v>4726</v>
      </c>
      <c r="D88" s="12">
        <f>E88</f>
        <v>15015000</v>
      </c>
      <c r="E88" s="12">
        <v>15015000</v>
      </c>
      <c r="F88" s="12" t="s">
        <v>300</v>
      </c>
      <c r="G88" s="12">
        <f>H88</f>
        <v>5000000</v>
      </c>
      <c r="H88" s="12">
        <v>5000000</v>
      </c>
      <c r="I88" s="12" t="s">
        <v>300</v>
      </c>
      <c r="J88" s="13">
        <f>K88</f>
        <v>8000000</v>
      </c>
      <c r="K88" s="13">
        <v>8000000</v>
      </c>
      <c r="L88" s="28" t="s">
        <v>300</v>
      </c>
      <c r="M88" s="13">
        <f>N88</f>
        <v>8000000</v>
      </c>
      <c r="N88" s="13">
        <v>8000000</v>
      </c>
      <c r="O88" s="28" t="s">
        <v>300</v>
      </c>
      <c r="P88" s="13">
        <f>Q88</f>
        <v>8000000</v>
      </c>
      <c r="Q88" s="13">
        <v>8000000</v>
      </c>
      <c r="R88" s="28" t="s">
        <v>300</v>
      </c>
      <c r="S88" s="31"/>
    </row>
    <row r="89" spans="1:19" ht="18" customHeight="1">
      <c r="A89" s="12">
        <v>4632</v>
      </c>
      <c r="B89" s="218" t="s">
        <v>528</v>
      </c>
      <c r="C89" s="12">
        <v>4727</v>
      </c>
      <c r="D89" s="12">
        <f>E89</f>
        <v>800000</v>
      </c>
      <c r="E89" s="12">
        <v>800000</v>
      </c>
      <c r="F89" s="12" t="s">
        <v>300</v>
      </c>
      <c r="G89" s="12">
        <f>H89</f>
        <v>2500000</v>
      </c>
      <c r="H89" s="12">
        <v>2500000</v>
      </c>
      <c r="I89" s="12" t="s">
        <v>300</v>
      </c>
      <c r="J89" s="13">
        <f>K89</f>
        <v>7000000</v>
      </c>
      <c r="K89" s="13">
        <v>7000000</v>
      </c>
      <c r="L89" s="28" t="s">
        <v>300</v>
      </c>
      <c r="M89" s="13">
        <f>N89</f>
        <v>7000000</v>
      </c>
      <c r="N89" s="13">
        <v>7000000</v>
      </c>
      <c r="O89" s="28" t="s">
        <v>300</v>
      </c>
      <c r="P89" s="13">
        <f>Q89</f>
        <v>7000000</v>
      </c>
      <c r="Q89" s="13">
        <v>7000000</v>
      </c>
      <c r="R89" s="28" t="s">
        <v>300</v>
      </c>
      <c r="S89" s="31"/>
    </row>
    <row r="90" spans="1:19" ht="18" customHeight="1">
      <c r="A90" s="12" t="s">
        <v>408</v>
      </c>
      <c r="B90" s="11" t="s">
        <v>409</v>
      </c>
      <c r="C90" s="12" t="s">
        <v>410</v>
      </c>
      <c r="D90" s="12">
        <f>E90</f>
        <v>84798650</v>
      </c>
      <c r="E90" s="12">
        <v>84798650</v>
      </c>
      <c r="F90" s="12" t="s">
        <v>300</v>
      </c>
      <c r="G90" s="12">
        <f>H90</f>
        <v>44600000</v>
      </c>
      <c r="H90" s="12">
        <v>44600000</v>
      </c>
      <c r="I90" s="12" t="s">
        <v>300</v>
      </c>
      <c r="J90" s="13">
        <f>K90</f>
        <v>30000000</v>
      </c>
      <c r="K90" s="15">
        <v>30000000</v>
      </c>
      <c r="L90" s="28" t="s">
        <v>300</v>
      </c>
      <c r="M90" s="13">
        <f>N90</f>
        <v>28000000</v>
      </c>
      <c r="N90" s="15">
        <v>28000000</v>
      </c>
      <c r="O90" s="28" t="s">
        <v>300</v>
      </c>
      <c r="P90" s="13">
        <f>Q90</f>
        <v>28000000</v>
      </c>
      <c r="Q90" s="15">
        <v>28000000</v>
      </c>
      <c r="R90" s="28" t="s">
        <v>300</v>
      </c>
      <c r="S90" s="31"/>
    </row>
    <row r="91" spans="1:19" s="4" customFormat="1" ht="25.5" customHeight="1">
      <c r="A91" s="5" t="s">
        <v>411</v>
      </c>
      <c r="B91" s="9" t="s">
        <v>412</v>
      </c>
      <c r="C91" s="5" t="s">
        <v>300</v>
      </c>
      <c r="D91" s="215">
        <f>E91</f>
        <v>31266295</v>
      </c>
      <c r="E91" s="215">
        <f>E93+E96+E100</f>
        <v>31266295</v>
      </c>
      <c r="F91" s="215" t="s">
        <v>300</v>
      </c>
      <c r="G91" s="215">
        <f>H91</f>
        <v>544429100</v>
      </c>
      <c r="H91" s="215">
        <f>H93+H96+H103</f>
        <v>544429100</v>
      </c>
      <c r="I91" s="215" t="s">
        <v>300</v>
      </c>
      <c r="J91" s="10">
        <f>K91</f>
        <v>227150000</v>
      </c>
      <c r="K91" s="10">
        <f>K93+K96+K103</f>
        <v>227150000</v>
      </c>
      <c r="L91" s="222" t="s">
        <v>300</v>
      </c>
      <c r="M91" s="10">
        <f>N91</f>
        <v>291341100</v>
      </c>
      <c r="N91" s="10">
        <f>N93+N96+N103</f>
        <v>291341100</v>
      </c>
      <c r="O91" s="222" t="s">
        <v>300</v>
      </c>
      <c r="P91" s="10">
        <f>Q91</f>
        <v>357100000</v>
      </c>
      <c r="Q91" s="10">
        <f>Q93+Q96+Q103</f>
        <v>357100000</v>
      </c>
      <c r="R91" s="222" t="s">
        <v>300</v>
      </c>
      <c r="S91" s="30"/>
    </row>
    <row r="92" spans="1:19" ht="12.75" customHeight="1">
      <c r="A92" s="12"/>
      <c r="B92" s="11" t="s">
        <v>5</v>
      </c>
      <c r="C92" s="12"/>
      <c r="D92" s="12"/>
      <c r="E92" s="12"/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31"/>
    </row>
    <row r="93" spans="1:19" s="4" customFormat="1" ht="25.5" customHeight="1">
      <c r="A93" s="5" t="s">
        <v>413</v>
      </c>
      <c r="B93" s="9" t="s">
        <v>414</v>
      </c>
      <c r="C93" s="5" t="s">
        <v>300</v>
      </c>
      <c r="D93" s="215">
        <f>E93</f>
        <v>20439120</v>
      </c>
      <c r="E93" s="215">
        <f>E95</f>
        <v>20439120</v>
      </c>
      <c r="F93" s="215" t="s">
        <v>300</v>
      </c>
      <c r="G93" s="215">
        <f>H93</f>
        <v>8356100</v>
      </c>
      <c r="H93" s="215">
        <f>H95</f>
        <v>8356100</v>
      </c>
      <c r="I93" s="215" t="s">
        <v>300</v>
      </c>
      <c r="J93" s="10">
        <f>K93</f>
        <v>2800000</v>
      </c>
      <c r="K93" s="10">
        <f>K95</f>
        <v>2800000</v>
      </c>
      <c r="L93" s="222" t="s">
        <v>300</v>
      </c>
      <c r="M93" s="10">
        <f>N93</f>
        <v>2800000</v>
      </c>
      <c r="N93" s="10">
        <f>N95</f>
        <v>2800000</v>
      </c>
      <c r="O93" s="222" t="s">
        <v>300</v>
      </c>
      <c r="P93" s="10">
        <f>Q93</f>
        <v>2800000</v>
      </c>
      <c r="Q93" s="10">
        <f>Q95</f>
        <v>2800000</v>
      </c>
      <c r="R93" s="222" t="s">
        <v>300</v>
      </c>
      <c r="S93" s="30"/>
    </row>
    <row r="94" spans="1:19" ht="12.75" customHeight="1">
      <c r="A94" s="12"/>
      <c r="B94" s="11" t="s">
        <v>167</v>
      </c>
      <c r="C94" s="12"/>
      <c r="D94" s="12"/>
      <c r="E94" s="12"/>
      <c r="F94" s="12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31"/>
    </row>
    <row r="95" spans="1:19" s="4" customFormat="1" ht="38.25" customHeight="1">
      <c r="A95" s="5" t="s">
        <v>415</v>
      </c>
      <c r="B95" s="14" t="s">
        <v>416</v>
      </c>
      <c r="C95" s="5" t="s">
        <v>417</v>
      </c>
      <c r="D95" s="5">
        <f>E95</f>
        <v>20439120</v>
      </c>
      <c r="E95" s="5">
        <v>20439120</v>
      </c>
      <c r="F95" s="5" t="s">
        <v>300</v>
      </c>
      <c r="G95" s="5">
        <f>H95</f>
        <v>8356100</v>
      </c>
      <c r="H95" s="5">
        <v>8356100</v>
      </c>
      <c r="I95" s="5" t="s">
        <v>300</v>
      </c>
      <c r="J95" s="15">
        <f>K95</f>
        <v>2800000</v>
      </c>
      <c r="K95" s="15">
        <v>2800000</v>
      </c>
      <c r="L95" s="26" t="s">
        <v>300</v>
      </c>
      <c r="M95" s="15">
        <f>N95</f>
        <v>2800000</v>
      </c>
      <c r="N95" s="15">
        <v>2800000</v>
      </c>
      <c r="O95" s="26" t="s">
        <v>300</v>
      </c>
      <c r="P95" s="15">
        <f>Q95</f>
        <v>2800000</v>
      </c>
      <c r="Q95" s="15">
        <v>2800000</v>
      </c>
      <c r="R95" s="26" t="s">
        <v>300</v>
      </c>
      <c r="S95" s="30"/>
    </row>
    <row r="96" spans="1:19" s="4" customFormat="1" ht="43.5" customHeight="1">
      <c r="A96" s="5" t="s">
        <v>418</v>
      </c>
      <c r="B96" s="9" t="s">
        <v>419</v>
      </c>
      <c r="C96" s="5" t="s">
        <v>300</v>
      </c>
      <c r="D96" s="215">
        <f>E96</f>
        <v>9130675</v>
      </c>
      <c r="E96" s="215">
        <f>E99</f>
        <v>9130675</v>
      </c>
      <c r="F96" s="215" t="s">
        <v>300</v>
      </c>
      <c r="G96" s="215">
        <f>H96</f>
        <v>14350000</v>
      </c>
      <c r="H96" s="215">
        <f>SUM(H98:H99)</f>
        <v>14350000</v>
      </c>
      <c r="I96" s="215" t="s">
        <v>300</v>
      </c>
      <c r="J96" s="10">
        <f>K96</f>
        <v>1750000</v>
      </c>
      <c r="K96" s="10">
        <f>SUM(K98:K99)</f>
        <v>1750000</v>
      </c>
      <c r="L96" s="222" t="s">
        <v>300</v>
      </c>
      <c r="M96" s="10">
        <f>N96</f>
        <v>1750000</v>
      </c>
      <c r="N96" s="10">
        <f>SUM(N98:N99)</f>
        <v>1750000</v>
      </c>
      <c r="O96" s="222" t="s">
        <v>300</v>
      </c>
      <c r="P96" s="10">
        <f>Q96</f>
        <v>1750000</v>
      </c>
      <c r="Q96" s="10">
        <f>SUM(Q98:Q99)</f>
        <v>1750000</v>
      </c>
      <c r="R96" s="222" t="s">
        <v>300</v>
      </c>
      <c r="S96" s="30"/>
    </row>
    <row r="97" spans="1:19" ht="12.75" customHeight="1">
      <c r="A97" s="12"/>
      <c r="B97" s="11" t="s">
        <v>167</v>
      </c>
      <c r="C97" s="12"/>
      <c r="D97" s="12"/>
      <c r="E97" s="12"/>
      <c r="F97" s="12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31"/>
    </row>
    <row r="98" spans="1:19" ht="12.75" customHeight="1">
      <c r="A98" s="12">
        <v>4722</v>
      </c>
      <c r="B98" s="11" t="e">
        <f>-Այլ հարկեր</f>
        <v>#NAME?</v>
      </c>
      <c r="C98" s="12">
        <v>4822</v>
      </c>
      <c r="D98" s="12"/>
      <c r="E98" s="12"/>
      <c r="F98" s="12"/>
      <c r="G98" s="12">
        <f>H98</f>
        <v>100000</v>
      </c>
      <c r="H98" s="12">
        <v>100000</v>
      </c>
      <c r="I98" s="12" t="s">
        <v>300</v>
      </c>
      <c r="J98" s="13">
        <f>K98</f>
        <v>0</v>
      </c>
      <c r="K98" s="13">
        <v>0</v>
      </c>
      <c r="L98" s="28" t="s">
        <v>300</v>
      </c>
      <c r="M98" s="13">
        <f>N98</f>
        <v>0</v>
      </c>
      <c r="N98" s="13">
        <v>0</v>
      </c>
      <c r="O98" s="28" t="s">
        <v>300</v>
      </c>
      <c r="P98" s="13">
        <f>Q98</f>
        <v>0</v>
      </c>
      <c r="Q98" s="13">
        <v>0</v>
      </c>
      <c r="R98" s="28" t="s">
        <v>300</v>
      </c>
      <c r="S98" s="31"/>
    </row>
    <row r="99" spans="1:19" s="4" customFormat="1" ht="21.75" customHeight="1">
      <c r="A99" s="5" t="s">
        <v>420</v>
      </c>
      <c r="B99" s="14" t="s">
        <v>421</v>
      </c>
      <c r="C99" s="5" t="s">
        <v>422</v>
      </c>
      <c r="D99" s="5">
        <f>E99</f>
        <v>9130675</v>
      </c>
      <c r="E99" s="5">
        <v>9130675</v>
      </c>
      <c r="F99" s="5" t="s">
        <v>300</v>
      </c>
      <c r="G99" s="5">
        <f>H99</f>
        <v>14250000</v>
      </c>
      <c r="H99" s="5">
        <v>14250000</v>
      </c>
      <c r="I99" s="5" t="s">
        <v>300</v>
      </c>
      <c r="J99" s="15">
        <f>K99</f>
        <v>1750000</v>
      </c>
      <c r="K99" s="15">
        <v>1750000</v>
      </c>
      <c r="L99" s="26" t="s">
        <v>300</v>
      </c>
      <c r="M99" s="15">
        <f>N99</f>
        <v>1750000</v>
      </c>
      <c r="N99" s="15">
        <v>1750000</v>
      </c>
      <c r="O99" s="26" t="s">
        <v>300</v>
      </c>
      <c r="P99" s="15">
        <f>Q99</f>
        <v>1750000</v>
      </c>
      <c r="Q99" s="15">
        <v>1750000</v>
      </c>
      <c r="R99" s="26" t="s">
        <v>300</v>
      </c>
      <c r="S99" s="30"/>
    </row>
    <row r="100" spans="1:19" s="4" customFormat="1" ht="19.5" customHeight="1">
      <c r="A100" s="5" t="s">
        <v>423</v>
      </c>
      <c r="B100" s="9" t="s">
        <v>424</v>
      </c>
      <c r="C100" s="5" t="s">
        <v>300</v>
      </c>
      <c r="D100" s="215">
        <f>E100</f>
        <v>1696500</v>
      </c>
      <c r="E100" s="215">
        <f>E102</f>
        <v>1696500</v>
      </c>
      <c r="F100" s="215" t="s">
        <v>300</v>
      </c>
      <c r="G100" s="5"/>
      <c r="H100" s="5"/>
      <c r="I100" s="5"/>
      <c r="J100" s="15"/>
      <c r="K100" s="15"/>
      <c r="L100" s="15"/>
      <c r="M100" s="15"/>
      <c r="N100" s="15"/>
      <c r="O100" s="15"/>
      <c r="P100" s="15"/>
      <c r="Q100" s="15"/>
      <c r="R100" s="15"/>
      <c r="S100" s="30"/>
    </row>
    <row r="101" spans="1:19" ht="12.75" customHeight="1">
      <c r="A101" s="12"/>
      <c r="B101" s="11" t="s">
        <v>167</v>
      </c>
      <c r="C101" s="12"/>
      <c r="D101" s="12"/>
      <c r="E101" s="12"/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31"/>
    </row>
    <row r="102" spans="1:19" s="4" customFormat="1" ht="20.25" customHeight="1">
      <c r="A102" s="5" t="s">
        <v>425</v>
      </c>
      <c r="B102" s="14" t="s">
        <v>426</v>
      </c>
      <c r="C102" s="5" t="s">
        <v>427</v>
      </c>
      <c r="D102" s="5">
        <f>E102</f>
        <v>1696500</v>
      </c>
      <c r="E102" s="5">
        <v>1696500</v>
      </c>
      <c r="F102" s="5" t="s">
        <v>300</v>
      </c>
      <c r="G102" s="5"/>
      <c r="H102" s="5"/>
      <c r="I102" s="5"/>
      <c r="J102" s="15"/>
      <c r="K102" s="15"/>
      <c r="L102" s="15"/>
      <c r="M102" s="15"/>
      <c r="N102" s="15"/>
      <c r="O102" s="15"/>
      <c r="P102" s="15"/>
      <c r="Q102" s="15"/>
      <c r="R102" s="15"/>
      <c r="S102" s="30"/>
    </row>
    <row r="103" spans="1:19" s="4" customFormat="1" ht="19.5" customHeight="1">
      <c r="A103" s="5" t="s">
        <v>428</v>
      </c>
      <c r="B103" s="9" t="s">
        <v>429</v>
      </c>
      <c r="C103" s="5" t="s">
        <v>300</v>
      </c>
      <c r="D103" s="215">
        <f>E103</f>
        <v>250408176.9</v>
      </c>
      <c r="E103" s="215">
        <f>E105</f>
        <v>250408176.9</v>
      </c>
      <c r="F103" s="215" t="s">
        <v>300</v>
      </c>
      <c r="G103" s="215">
        <f>H103</f>
        <v>521723000</v>
      </c>
      <c r="H103" s="215">
        <f>H105</f>
        <v>521723000</v>
      </c>
      <c r="I103" s="215" t="s">
        <v>300</v>
      </c>
      <c r="J103" s="10">
        <f>K103</f>
        <v>222600000</v>
      </c>
      <c r="K103" s="10">
        <f>K105</f>
        <v>222600000</v>
      </c>
      <c r="L103" s="222" t="s">
        <v>300</v>
      </c>
      <c r="M103" s="10">
        <f>N103</f>
        <v>286791100</v>
      </c>
      <c r="N103" s="10">
        <f>N105</f>
        <v>286791100</v>
      </c>
      <c r="O103" s="222" t="s">
        <v>300</v>
      </c>
      <c r="P103" s="10">
        <f>Q103</f>
        <v>352550000</v>
      </c>
      <c r="Q103" s="10">
        <f>Q105</f>
        <v>352550000</v>
      </c>
      <c r="R103" s="222" t="s">
        <v>300</v>
      </c>
      <c r="S103" s="30"/>
    </row>
    <row r="104" spans="1:19" ht="12.75" customHeight="1">
      <c r="A104" s="12"/>
      <c r="B104" s="11" t="s">
        <v>167</v>
      </c>
      <c r="C104" s="12"/>
      <c r="D104" s="12"/>
      <c r="E104" s="12"/>
      <c r="F104" s="12"/>
      <c r="G104" s="12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31"/>
    </row>
    <row r="105" spans="1:19" ht="18" customHeight="1">
      <c r="A105" s="12" t="s">
        <v>430</v>
      </c>
      <c r="B105" s="11" t="s">
        <v>431</v>
      </c>
      <c r="C105" s="12" t="s">
        <v>432</v>
      </c>
      <c r="D105" s="12">
        <f>E105</f>
        <v>250408176.9</v>
      </c>
      <c r="E105" s="12">
        <v>250408176.9</v>
      </c>
      <c r="F105" s="12" t="s">
        <v>300</v>
      </c>
      <c r="G105" s="12">
        <f>H105</f>
        <v>521723000</v>
      </c>
      <c r="H105" s="12">
        <v>521723000</v>
      </c>
      <c r="I105" s="12" t="s">
        <v>300</v>
      </c>
      <c r="J105" s="13">
        <f>K105</f>
        <v>222600000</v>
      </c>
      <c r="K105" s="13">
        <v>222600000</v>
      </c>
      <c r="L105" s="28" t="s">
        <v>300</v>
      </c>
      <c r="M105" s="13">
        <f>N105</f>
        <v>286791100</v>
      </c>
      <c r="N105" s="13">
        <v>286791100</v>
      </c>
      <c r="O105" s="28" t="s">
        <v>300</v>
      </c>
      <c r="P105" s="13">
        <f>Q105</f>
        <v>352550000</v>
      </c>
      <c r="Q105" s="13">
        <v>352550000</v>
      </c>
      <c r="R105" s="28" t="s">
        <v>300</v>
      </c>
      <c r="S105" s="31"/>
    </row>
    <row r="106" spans="1:19" ht="38.25" customHeight="1">
      <c r="A106" s="12" t="s">
        <v>433</v>
      </c>
      <c r="B106" s="11" t="s">
        <v>434</v>
      </c>
      <c r="C106" s="12" t="s">
        <v>300</v>
      </c>
      <c r="D106" s="12"/>
      <c r="E106" s="12"/>
      <c r="F106" s="12"/>
      <c r="G106" s="12">
        <v>400000000</v>
      </c>
      <c r="H106" s="12">
        <v>400000000</v>
      </c>
      <c r="I106" s="12" t="s">
        <v>300</v>
      </c>
      <c r="J106" s="223">
        <f>K106</f>
        <v>150000000</v>
      </c>
      <c r="K106" s="223">
        <v>150000000</v>
      </c>
      <c r="L106" s="224" t="s">
        <v>300</v>
      </c>
      <c r="M106" s="223">
        <f>N106</f>
        <v>210000000</v>
      </c>
      <c r="N106" s="223">
        <v>210000000</v>
      </c>
      <c r="O106" s="224" t="s">
        <v>300</v>
      </c>
      <c r="P106" s="223">
        <f>Q106</f>
        <v>240000000</v>
      </c>
      <c r="Q106" s="223">
        <v>240000000</v>
      </c>
      <c r="R106" s="28" t="s">
        <v>300</v>
      </c>
      <c r="S106" s="31"/>
    </row>
    <row r="107" spans="1:19" s="4" customFormat="1" ht="19.5" customHeight="1">
      <c r="A107" s="5" t="s">
        <v>435</v>
      </c>
      <c r="B107" s="9" t="s">
        <v>436</v>
      </c>
      <c r="C107" s="5" t="s">
        <v>300</v>
      </c>
      <c r="D107" s="217">
        <f>F107</f>
        <v>2004015633.8</v>
      </c>
      <c r="E107" s="215" t="s">
        <v>300</v>
      </c>
      <c r="F107" s="217">
        <f>F109+F124</f>
        <v>2004015633.8</v>
      </c>
      <c r="G107" s="217">
        <f>I107</f>
        <v>2990213399.2</v>
      </c>
      <c r="H107" s="215" t="s">
        <v>300</v>
      </c>
      <c r="I107" s="217">
        <f>I109</f>
        <v>2990213399.2</v>
      </c>
      <c r="J107" s="10">
        <f>L107</f>
        <v>1350000000</v>
      </c>
      <c r="K107" s="222" t="s">
        <v>300</v>
      </c>
      <c r="L107" s="10">
        <f>L109</f>
        <v>1350000000</v>
      </c>
      <c r="M107" s="10">
        <f>O107</f>
        <v>1352000000</v>
      </c>
      <c r="N107" s="222" t="s">
        <v>300</v>
      </c>
      <c r="O107" s="10">
        <f>O109</f>
        <v>1352000000</v>
      </c>
      <c r="P107" s="10">
        <f>R107</f>
        <v>1379000000</v>
      </c>
      <c r="Q107" s="222" t="s">
        <v>300</v>
      </c>
      <c r="R107" s="10">
        <f>R109</f>
        <v>1379000000</v>
      </c>
      <c r="S107" s="30"/>
    </row>
    <row r="108" spans="1:19" ht="12.75" customHeight="1">
      <c r="A108" s="12"/>
      <c r="B108" s="11" t="s">
        <v>5</v>
      </c>
      <c r="C108" s="12"/>
      <c r="D108" s="12"/>
      <c r="E108" s="12"/>
      <c r="F108" s="12"/>
      <c r="G108" s="12"/>
      <c r="H108" s="12"/>
      <c r="I108" s="12"/>
      <c r="J108" s="15"/>
      <c r="K108" s="15"/>
      <c r="L108" s="15"/>
      <c r="M108" s="15"/>
      <c r="N108" s="15"/>
      <c r="O108" s="15"/>
      <c r="P108" s="15"/>
      <c r="Q108" s="15"/>
      <c r="R108" s="15"/>
      <c r="S108" s="31"/>
    </row>
    <row r="109" spans="1:19" s="4" customFormat="1" ht="19.5" customHeight="1">
      <c r="A109" s="5" t="s">
        <v>437</v>
      </c>
      <c r="B109" s="9" t="s">
        <v>438</v>
      </c>
      <c r="C109" s="5" t="s">
        <v>300</v>
      </c>
      <c r="D109" s="217">
        <f>F109</f>
        <v>1999070633.8</v>
      </c>
      <c r="E109" s="217" t="s">
        <v>300</v>
      </c>
      <c r="F109" s="217">
        <f>F111+F115+F120</f>
        <v>1999070633.8</v>
      </c>
      <c r="G109" s="217">
        <f>I109</f>
        <v>2990213399.2</v>
      </c>
      <c r="H109" s="215" t="s">
        <v>300</v>
      </c>
      <c r="I109" s="217">
        <f>I111+I115+I120</f>
        <v>2990213399.2</v>
      </c>
      <c r="J109" s="10">
        <f>L109</f>
        <v>1350000000</v>
      </c>
      <c r="K109" s="222" t="s">
        <v>300</v>
      </c>
      <c r="L109" s="10">
        <f>L111+L115+L120</f>
        <v>1350000000</v>
      </c>
      <c r="M109" s="10">
        <f>O109</f>
        <v>1352000000</v>
      </c>
      <c r="N109" s="222" t="s">
        <v>300</v>
      </c>
      <c r="O109" s="10">
        <f>O111+O115+O120</f>
        <v>1352000000</v>
      </c>
      <c r="P109" s="10">
        <f>R109</f>
        <v>1379000000</v>
      </c>
      <c r="Q109" s="222" t="s">
        <v>300</v>
      </c>
      <c r="R109" s="10">
        <f>R111+R115+R120</f>
        <v>1379000000</v>
      </c>
      <c r="S109" s="30"/>
    </row>
    <row r="110" spans="1:19" ht="12.75" customHeight="1">
      <c r="A110" s="12"/>
      <c r="B110" s="11" t="s">
        <v>5</v>
      </c>
      <c r="C110" s="12"/>
      <c r="D110" s="12"/>
      <c r="E110" s="12"/>
      <c r="F110" s="12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31"/>
    </row>
    <row r="111" spans="1:19" s="4" customFormat="1" ht="19.5" customHeight="1">
      <c r="A111" s="5" t="s">
        <v>439</v>
      </c>
      <c r="B111" s="9" t="s">
        <v>440</v>
      </c>
      <c r="C111" s="5" t="s">
        <v>300</v>
      </c>
      <c r="D111" s="217">
        <f>F111</f>
        <v>1816659813.5</v>
      </c>
      <c r="E111" s="217" t="s">
        <v>300</v>
      </c>
      <c r="F111" s="217">
        <f>SUM(F113:F114)</f>
        <v>1816659813.5</v>
      </c>
      <c r="G111" s="215">
        <f>I111</f>
        <v>1556496437</v>
      </c>
      <c r="H111" s="215" t="s">
        <v>300</v>
      </c>
      <c r="I111" s="215">
        <f>SUM(I113:I114)</f>
        <v>1556496437</v>
      </c>
      <c r="J111" s="10">
        <f>L111</f>
        <v>1270000000</v>
      </c>
      <c r="K111" s="222" t="s">
        <v>300</v>
      </c>
      <c r="L111" s="10">
        <f>SUM(L113:L114)</f>
        <v>1270000000</v>
      </c>
      <c r="M111" s="10">
        <f>O111</f>
        <v>1295000000</v>
      </c>
      <c r="N111" s="222" t="s">
        <v>300</v>
      </c>
      <c r="O111" s="10">
        <f>SUM(O113:O114)</f>
        <v>1295000000</v>
      </c>
      <c r="P111" s="10">
        <f>R111</f>
        <v>1322000000</v>
      </c>
      <c r="Q111" s="222" t="s">
        <v>300</v>
      </c>
      <c r="R111" s="10">
        <f>SUM(R113:R114)</f>
        <v>1322000000</v>
      </c>
      <c r="S111" s="30"/>
    </row>
    <row r="112" spans="1:19" ht="12.75" customHeight="1">
      <c r="A112" s="12"/>
      <c r="B112" s="11" t="s">
        <v>167</v>
      </c>
      <c r="C112" s="12"/>
      <c r="D112" s="12"/>
      <c r="E112" s="12"/>
      <c r="F112" s="12"/>
      <c r="G112" s="12"/>
      <c r="H112" s="12"/>
      <c r="I112" s="12"/>
      <c r="J112" s="15"/>
      <c r="K112" s="15"/>
      <c r="L112" s="15"/>
      <c r="M112" s="15"/>
      <c r="N112" s="15"/>
      <c r="O112" s="15"/>
      <c r="P112" s="15"/>
      <c r="Q112" s="15"/>
      <c r="R112" s="15"/>
      <c r="S112" s="31"/>
    </row>
    <row r="113" spans="1:19" ht="12.75" customHeight="1">
      <c r="A113" s="12" t="s">
        <v>441</v>
      </c>
      <c r="B113" s="11" t="s">
        <v>442</v>
      </c>
      <c r="C113" s="12" t="s">
        <v>441</v>
      </c>
      <c r="D113" s="216" t="str">
        <f>E113</f>
        <v>x</v>
      </c>
      <c r="E113" s="216" t="s">
        <v>300</v>
      </c>
      <c r="F113" s="216">
        <v>1339474359.4</v>
      </c>
      <c r="G113" s="12">
        <f>I113</f>
        <v>1046112737</v>
      </c>
      <c r="H113" s="12" t="s">
        <v>300</v>
      </c>
      <c r="I113" s="12">
        <v>1046112737</v>
      </c>
      <c r="J113" s="13">
        <f>L113</f>
        <v>608000000</v>
      </c>
      <c r="K113" s="28" t="s">
        <v>300</v>
      </c>
      <c r="L113" s="13">
        <v>608000000</v>
      </c>
      <c r="M113" s="13">
        <f>O113</f>
        <v>630000000</v>
      </c>
      <c r="N113" s="28" t="s">
        <v>300</v>
      </c>
      <c r="O113" s="13">
        <v>630000000</v>
      </c>
      <c r="P113" s="13">
        <f>R113</f>
        <v>652000000</v>
      </c>
      <c r="Q113" s="28" t="s">
        <v>300</v>
      </c>
      <c r="R113" s="13">
        <v>652000000</v>
      </c>
      <c r="S113" s="31"/>
    </row>
    <row r="114" spans="1:19" ht="12.75" customHeight="1">
      <c r="A114" s="12" t="s">
        <v>443</v>
      </c>
      <c r="B114" s="11" t="s">
        <v>444</v>
      </c>
      <c r="C114" s="12" t="s">
        <v>443</v>
      </c>
      <c r="D114" s="216" t="str">
        <f>E114</f>
        <v>x</v>
      </c>
      <c r="E114" s="12" t="s">
        <v>300</v>
      </c>
      <c r="F114" s="12">
        <v>477185454.1</v>
      </c>
      <c r="G114" s="12">
        <f>I114</f>
        <v>510383700</v>
      </c>
      <c r="H114" s="12" t="s">
        <v>300</v>
      </c>
      <c r="I114" s="12">
        <v>510383700</v>
      </c>
      <c r="J114" s="13">
        <f>L114</f>
        <v>662000000</v>
      </c>
      <c r="K114" s="28" t="s">
        <v>300</v>
      </c>
      <c r="L114" s="13">
        <v>662000000</v>
      </c>
      <c r="M114" s="13">
        <f>O114</f>
        <v>665000000</v>
      </c>
      <c r="N114" s="28" t="s">
        <v>300</v>
      </c>
      <c r="O114" s="13">
        <v>665000000</v>
      </c>
      <c r="P114" s="13">
        <f>R114</f>
        <v>670000000</v>
      </c>
      <c r="Q114" s="28" t="s">
        <v>300</v>
      </c>
      <c r="R114" s="13">
        <v>670000000</v>
      </c>
      <c r="S114" s="31"/>
    </row>
    <row r="115" spans="1:19" s="4" customFormat="1" ht="19.5" customHeight="1">
      <c r="A115" s="5" t="s">
        <v>445</v>
      </c>
      <c r="B115" s="9" t="s">
        <v>446</v>
      </c>
      <c r="C115" s="5" t="s">
        <v>300</v>
      </c>
      <c r="D115" s="215">
        <f>F115</f>
        <v>112509330.3</v>
      </c>
      <c r="E115" s="215" t="s">
        <v>300</v>
      </c>
      <c r="F115" s="215">
        <f>SUM(F117:F119)</f>
        <v>112509330.3</v>
      </c>
      <c r="G115" s="215">
        <f>I115</f>
        <v>849411792.2</v>
      </c>
      <c r="H115" s="215" t="s">
        <v>300</v>
      </c>
      <c r="I115" s="217">
        <f>SUM(I118:I119)</f>
        <v>849411792.2</v>
      </c>
      <c r="J115" s="10">
        <f>L115</f>
        <v>40000000</v>
      </c>
      <c r="K115" s="222" t="s">
        <v>300</v>
      </c>
      <c r="L115" s="10">
        <f>SUM(L118:L119)</f>
        <v>40000000</v>
      </c>
      <c r="M115" s="10">
        <f>O115</f>
        <v>17000000</v>
      </c>
      <c r="N115" s="222" t="s">
        <v>300</v>
      </c>
      <c r="O115" s="10">
        <f>SUM(O118:O119)</f>
        <v>17000000</v>
      </c>
      <c r="P115" s="10">
        <f>R115</f>
        <v>17000000</v>
      </c>
      <c r="Q115" s="222" t="s">
        <v>300</v>
      </c>
      <c r="R115" s="10">
        <f>SUM(R118:R119)</f>
        <v>17000000</v>
      </c>
      <c r="S115" s="30"/>
    </row>
    <row r="116" spans="1:19" ht="12.75" customHeight="1">
      <c r="A116" s="12"/>
      <c r="B116" s="11" t="s">
        <v>167</v>
      </c>
      <c r="C116" s="12"/>
      <c r="D116" s="12"/>
      <c r="E116" s="12"/>
      <c r="F116" s="12"/>
      <c r="G116" s="12"/>
      <c r="H116" s="12"/>
      <c r="I116" s="12"/>
      <c r="J116" s="15"/>
      <c r="K116" s="15"/>
      <c r="L116" s="15"/>
      <c r="M116" s="15"/>
      <c r="N116" s="15"/>
      <c r="O116" s="15"/>
      <c r="P116" s="15"/>
      <c r="Q116" s="15"/>
      <c r="R116" s="15"/>
      <c r="S116" s="31"/>
    </row>
    <row r="117" spans="1:19" ht="12.75" customHeight="1">
      <c r="A117" s="12" t="s">
        <v>447</v>
      </c>
      <c r="B117" s="11" t="s">
        <v>448</v>
      </c>
      <c r="C117" s="12" t="s">
        <v>447</v>
      </c>
      <c r="D117" s="12">
        <f>F117</f>
        <v>39900000</v>
      </c>
      <c r="E117" s="12" t="s">
        <v>300</v>
      </c>
      <c r="F117" s="12">
        <v>39900000</v>
      </c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31"/>
    </row>
    <row r="118" spans="1:19" ht="12.75" customHeight="1">
      <c r="A118" s="12" t="s">
        <v>449</v>
      </c>
      <c r="B118" s="11" t="s">
        <v>450</v>
      </c>
      <c r="C118" s="12" t="s">
        <v>449</v>
      </c>
      <c r="D118" s="12">
        <f>F118</f>
        <v>48064430.5</v>
      </c>
      <c r="E118" s="12" t="s">
        <v>300</v>
      </c>
      <c r="F118" s="12">
        <v>48064430.5</v>
      </c>
      <c r="G118" s="12">
        <f>I118</f>
        <v>843111792.2</v>
      </c>
      <c r="H118" s="12" t="s">
        <v>300</v>
      </c>
      <c r="I118" s="12">
        <v>843111792.2</v>
      </c>
      <c r="J118" s="13">
        <f aca="true" t="shared" si="11" ref="J118:J123">L118</f>
        <v>30000000</v>
      </c>
      <c r="K118" s="28" t="s">
        <v>300</v>
      </c>
      <c r="L118" s="13">
        <v>30000000</v>
      </c>
      <c r="M118" s="13">
        <f aca="true" t="shared" si="12" ref="M118:M123">O118</f>
        <v>12000000</v>
      </c>
      <c r="N118" s="28" t="s">
        <v>300</v>
      </c>
      <c r="O118" s="13">
        <v>12000000</v>
      </c>
      <c r="P118" s="13">
        <f aca="true" t="shared" si="13" ref="P118:P123">R118</f>
        <v>12000000</v>
      </c>
      <c r="Q118" s="28" t="s">
        <v>300</v>
      </c>
      <c r="R118" s="13">
        <v>12000000</v>
      </c>
      <c r="S118" s="31"/>
    </row>
    <row r="119" spans="1:19" ht="12.75" customHeight="1">
      <c r="A119" s="12" t="s">
        <v>451</v>
      </c>
      <c r="B119" s="11" t="s">
        <v>452</v>
      </c>
      <c r="C119" s="12" t="s">
        <v>453</v>
      </c>
      <c r="D119" s="12">
        <f>F119</f>
        <v>24544899.8</v>
      </c>
      <c r="E119" s="12" t="s">
        <v>300</v>
      </c>
      <c r="F119" s="12">
        <v>24544899.8</v>
      </c>
      <c r="G119" s="12">
        <f>I119</f>
        <v>6300000</v>
      </c>
      <c r="H119" s="12" t="s">
        <v>300</v>
      </c>
      <c r="I119" s="12">
        <v>6300000</v>
      </c>
      <c r="J119" s="13">
        <f t="shared" si="11"/>
        <v>10000000</v>
      </c>
      <c r="K119" s="15"/>
      <c r="L119" s="15">
        <v>10000000</v>
      </c>
      <c r="M119" s="13">
        <f t="shared" si="12"/>
        <v>5000000</v>
      </c>
      <c r="N119" s="15"/>
      <c r="O119" s="15">
        <v>5000000</v>
      </c>
      <c r="P119" s="13">
        <f t="shared" si="13"/>
        <v>5000000</v>
      </c>
      <c r="Q119" s="15"/>
      <c r="R119" s="15">
        <v>5000000</v>
      </c>
      <c r="S119" s="31"/>
    </row>
    <row r="120" spans="1:19" s="4" customFormat="1" ht="19.5" customHeight="1">
      <c r="A120" s="5" t="s">
        <v>454</v>
      </c>
      <c r="B120" s="9" t="s">
        <v>455</v>
      </c>
      <c r="C120" s="5" t="s">
        <v>300</v>
      </c>
      <c r="D120" s="215">
        <f>F120</f>
        <v>69901490</v>
      </c>
      <c r="E120" s="215" t="s">
        <v>300</v>
      </c>
      <c r="F120" s="215">
        <f>SUM(F122:F123)</f>
        <v>69901490</v>
      </c>
      <c r="G120" s="215">
        <f>I120</f>
        <v>584305170</v>
      </c>
      <c r="H120" s="215" t="s">
        <v>300</v>
      </c>
      <c r="I120" s="215">
        <f>SUM(I122:I123)</f>
        <v>584305170</v>
      </c>
      <c r="J120" s="10">
        <f t="shared" si="11"/>
        <v>40000000</v>
      </c>
      <c r="K120" s="222" t="s">
        <v>300</v>
      </c>
      <c r="L120" s="10">
        <f>SUM(L122:L123)</f>
        <v>40000000</v>
      </c>
      <c r="M120" s="10">
        <f t="shared" si="12"/>
        <v>40000000</v>
      </c>
      <c r="N120" s="222" t="s">
        <v>300</v>
      </c>
      <c r="O120" s="10">
        <f>SUM(O122:O123)</f>
        <v>40000000</v>
      </c>
      <c r="P120" s="10">
        <f t="shared" si="13"/>
        <v>40000000</v>
      </c>
      <c r="Q120" s="222" t="s">
        <v>300</v>
      </c>
      <c r="R120" s="10">
        <f>SUM(R122:R123)</f>
        <v>40000000</v>
      </c>
      <c r="S120" s="30"/>
    </row>
    <row r="121" spans="1:19" ht="12.75" customHeight="1">
      <c r="A121" s="12"/>
      <c r="B121" s="11" t="s">
        <v>167</v>
      </c>
      <c r="C121" s="12"/>
      <c r="D121" s="12"/>
      <c r="E121" s="12"/>
      <c r="F121" s="12"/>
      <c r="G121" s="12"/>
      <c r="H121" s="12"/>
      <c r="I121" s="12"/>
      <c r="J121" s="10">
        <f t="shared" si="11"/>
        <v>0</v>
      </c>
      <c r="K121" s="13"/>
      <c r="L121" s="13"/>
      <c r="M121" s="10">
        <f t="shared" si="12"/>
        <v>0</v>
      </c>
      <c r="N121" s="13"/>
      <c r="O121" s="13"/>
      <c r="P121" s="10">
        <f t="shared" si="13"/>
        <v>0</v>
      </c>
      <c r="Q121" s="13"/>
      <c r="R121" s="13"/>
      <c r="S121" s="31"/>
    </row>
    <row r="122" spans="1:19" ht="12.75" customHeight="1">
      <c r="A122" s="12" t="s">
        <v>456</v>
      </c>
      <c r="B122" s="11" t="s">
        <v>457</v>
      </c>
      <c r="C122" s="12" t="s">
        <v>456</v>
      </c>
      <c r="D122" s="12">
        <f>F122</f>
        <v>397030</v>
      </c>
      <c r="E122" s="12" t="s">
        <v>300</v>
      </c>
      <c r="F122" s="12">
        <v>397030</v>
      </c>
      <c r="G122" s="12">
        <f>I122</f>
        <v>1200000</v>
      </c>
      <c r="H122" s="12" t="s">
        <v>300</v>
      </c>
      <c r="I122" s="12">
        <v>1200000</v>
      </c>
      <c r="J122" s="10">
        <f t="shared" si="11"/>
        <v>0</v>
      </c>
      <c r="K122" s="13"/>
      <c r="L122" s="13"/>
      <c r="M122" s="10">
        <f t="shared" si="12"/>
        <v>0</v>
      </c>
      <c r="N122" s="13"/>
      <c r="O122" s="13"/>
      <c r="P122" s="10">
        <f t="shared" si="13"/>
        <v>0</v>
      </c>
      <c r="Q122" s="13"/>
      <c r="R122" s="13"/>
      <c r="S122" s="31"/>
    </row>
    <row r="123" spans="1:19" ht="12.75" customHeight="1">
      <c r="A123" s="12" t="s">
        <v>458</v>
      </c>
      <c r="B123" s="11" t="s">
        <v>459</v>
      </c>
      <c r="C123" s="12" t="s">
        <v>458</v>
      </c>
      <c r="D123" s="12">
        <f>F123</f>
        <v>69504460</v>
      </c>
      <c r="E123" s="12" t="s">
        <v>300</v>
      </c>
      <c r="F123" s="12">
        <v>69504460</v>
      </c>
      <c r="G123" s="12">
        <f>I123</f>
        <v>583105170</v>
      </c>
      <c r="H123" s="12" t="s">
        <v>300</v>
      </c>
      <c r="I123" s="12">
        <v>583105170</v>
      </c>
      <c r="J123" s="10">
        <f t="shared" si="11"/>
        <v>40000000</v>
      </c>
      <c r="K123" s="13"/>
      <c r="L123" s="13">
        <v>40000000</v>
      </c>
      <c r="M123" s="10">
        <f t="shared" si="12"/>
        <v>40000000</v>
      </c>
      <c r="N123" s="13"/>
      <c r="O123" s="13">
        <v>40000000</v>
      </c>
      <c r="P123" s="10">
        <f t="shared" si="13"/>
        <v>40000000</v>
      </c>
      <c r="Q123" s="13"/>
      <c r="R123" s="13">
        <v>40000000</v>
      </c>
      <c r="S123" s="31"/>
    </row>
    <row r="124" spans="1:19" ht="18.75" customHeight="1">
      <c r="A124" s="221">
        <v>5200</v>
      </c>
      <c r="B124" s="220" t="s">
        <v>531</v>
      </c>
      <c r="C124" s="12" t="s">
        <v>300</v>
      </c>
      <c r="D124" s="219">
        <f>F124</f>
        <v>4945000</v>
      </c>
      <c r="E124" s="219" t="s">
        <v>300</v>
      </c>
      <c r="F124" s="219">
        <f>F126</f>
        <v>4945000</v>
      </c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31"/>
    </row>
    <row r="125" spans="1:19" ht="12.75" customHeight="1">
      <c r="A125" s="221"/>
      <c r="B125" s="218" t="s">
        <v>529</v>
      </c>
      <c r="C125" s="12"/>
      <c r="D125" s="12"/>
      <c r="E125" s="12"/>
      <c r="F125" s="12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31"/>
    </row>
    <row r="126" spans="1:19" s="4" customFormat="1" ht="14.25" customHeight="1">
      <c r="A126" s="221">
        <v>5221</v>
      </c>
      <c r="B126" s="218" t="s">
        <v>530</v>
      </c>
      <c r="C126" s="5">
        <v>5221</v>
      </c>
      <c r="D126" s="5">
        <f>F126</f>
        <v>4945000</v>
      </c>
      <c r="E126" s="5" t="s">
        <v>300</v>
      </c>
      <c r="F126" s="5">
        <v>4945000</v>
      </c>
      <c r="G126" s="5"/>
      <c r="H126" s="5"/>
      <c r="I126" s="5"/>
      <c r="J126" s="15"/>
      <c r="K126" s="15"/>
      <c r="L126" s="15"/>
      <c r="M126" s="15"/>
      <c r="N126" s="15"/>
      <c r="O126" s="15"/>
      <c r="P126" s="15"/>
      <c r="Q126" s="15"/>
      <c r="R126" s="15"/>
      <c r="S126" s="30"/>
    </row>
    <row r="127" spans="1:19" ht="18" customHeight="1">
      <c r="A127" s="221">
        <v>6000</v>
      </c>
      <c r="B127" s="220" t="s">
        <v>535</v>
      </c>
      <c r="C127" s="221" t="s">
        <v>300</v>
      </c>
      <c r="D127" s="219">
        <f>F127</f>
        <v>-829155618</v>
      </c>
      <c r="E127" s="219" t="s">
        <v>300</v>
      </c>
      <c r="F127" s="219">
        <f>F130+F135</f>
        <v>-829155618</v>
      </c>
      <c r="G127" s="219">
        <f>I127</f>
        <v>-351575700</v>
      </c>
      <c r="H127" s="219" t="s">
        <v>300</v>
      </c>
      <c r="I127" s="219">
        <f>I130+I135</f>
        <v>-351575700</v>
      </c>
      <c r="J127" s="223">
        <f>L127</f>
        <v>-1150000000</v>
      </c>
      <c r="K127" s="224" t="s">
        <v>300</v>
      </c>
      <c r="L127" s="223">
        <f>L135</f>
        <v>-1150000000</v>
      </c>
      <c r="M127" s="223">
        <f>O127</f>
        <v>-1100000000</v>
      </c>
      <c r="N127" s="224" t="s">
        <v>300</v>
      </c>
      <c r="O127" s="223">
        <f>O135</f>
        <v>-1100000000</v>
      </c>
      <c r="P127" s="223">
        <f>R127</f>
        <v>-1100000000</v>
      </c>
      <c r="Q127" s="224" t="s">
        <v>300</v>
      </c>
      <c r="R127" s="223">
        <f>R135</f>
        <v>-1100000000</v>
      </c>
      <c r="S127" s="31"/>
    </row>
    <row r="128" spans="1:19" ht="12.75" customHeight="1">
      <c r="A128" s="221"/>
      <c r="B128" s="218" t="s">
        <v>534</v>
      </c>
      <c r="C128" s="221"/>
      <c r="D128" s="12"/>
      <c r="E128" s="12"/>
      <c r="F128" s="12"/>
      <c r="G128" s="12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31"/>
    </row>
    <row r="129" spans="1:19" ht="12.75" customHeight="1" hidden="1">
      <c r="A129" s="12"/>
      <c r="B129" s="11"/>
      <c r="C129" s="12"/>
      <c r="D129" s="12"/>
      <c r="E129" s="12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31"/>
    </row>
    <row r="130" spans="1:19" s="4" customFormat="1" ht="27.75" customHeight="1">
      <c r="A130" s="5" t="s">
        <v>460</v>
      </c>
      <c r="B130" s="9" t="s">
        <v>461</v>
      </c>
      <c r="C130" s="5" t="s">
        <v>300</v>
      </c>
      <c r="D130" s="215">
        <f>F130</f>
        <v>-33088049.7</v>
      </c>
      <c r="E130" s="215" t="s">
        <v>300</v>
      </c>
      <c r="F130" s="215">
        <f>F134</f>
        <v>-33088049.7</v>
      </c>
      <c r="G130" s="5"/>
      <c r="H130" s="5"/>
      <c r="I130" s="5"/>
      <c r="J130" s="15"/>
      <c r="K130" s="15"/>
      <c r="L130" s="15"/>
      <c r="M130" s="15"/>
      <c r="N130" s="15"/>
      <c r="O130" s="15"/>
      <c r="P130" s="15"/>
      <c r="Q130" s="15"/>
      <c r="R130" s="15"/>
      <c r="S130" s="30"/>
    </row>
    <row r="131" spans="1:19" ht="12.75" customHeight="1">
      <c r="A131" s="12"/>
      <c r="B131" s="11" t="s">
        <v>5</v>
      </c>
      <c r="C131" s="12"/>
      <c r="D131" s="12"/>
      <c r="E131" s="12"/>
      <c r="F131" s="12"/>
      <c r="G131" s="12"/>
      <c r="H131" s="12"/>
      <c r="I131" s="12"/>
      <c r="J131" s="15"/>
      <c r="K131" s="15"/>
      <c r="L131" s="15"/>
      <c r="M131" s="15"/>
      <c r="N131" s="15"/>
      <c r="O131" s="15"/>
      <c r="P131" s="15"/>
      <c r="Q131" s="15"/>
      <c r="R131" s="15"/>
      <c r="S131" s="31"/>
    </row>
    <row r="132" spans="1:19" ht="12.75" customHeight="1">
      <c r="A132" s="12" t="s">
        <v>462</v>
      </c>
      <c r="B132" s="11" t="s">
        <v>463</v>
      </c>
      <c r="C132" s="12" t="s">
        <v>464</v>
      </c>
      <c r="D132" s="12"/>
      <c r="E132" s="12" t="s">
        <v>300</v>
      </c>
      <c r="F132" s="12"/>
      <c r="G132" s="12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31"/>
    </row>
    <row r="133" spans="1:19" ht="12.75" customHeight="1">
      <c r="A133" s="12" t="s">
        <v>465</v>
      </c>
      <c r="B133" s="11" t="s">
        <v>466</v>
      </c>
      <c r="C133" s="12" t="s">
        <v>467</v>
      </c>
      <c r="D133" s="12"/>
      <c r="E133" s="12" t="s">
        <v>300</v>
      </c>
      <c r="F133" s="12"/>
      <c r="G133" s="12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31"/>
    </row>
    <row r="134" spans="1:19" ht="12.75" customHeight="1">
      <c r="A134" s="221">
        <v>6130</v>
      </c>
      <c r="B134" s="218" t="s">
        <v>532</v>
      </c>
      <c r="C134" s="221" t="s">
        <v>533</v>
      </c>
      <c r="D134" s="12">
        <f>F134</f>
        <v>-33088049.7</v>
      </c>
      <c r="E134" s="12" t="s">
        <v>300</v>
      </c>
      <c r="F134" s="12">
        <v>-33088049.7</v>
      </c>
      <c r="G134" s="12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31"/>
    </row>
    <row r="135" spans="1:19" s="4" customFormat="1" ht="27.75" customHeight="1">
      <c r="A135" s="5" t="s">
        <v>468</v>
      </c>
      <c r="B135" s="9" t="s">
        <v>469</v>
      </c>
      <c r="C135" s="5" t="s">
        <v>300</v>
      </c>
      <c r="D135" s="215">
        <f>F135</f>
        <v>-796067568.3</v>
      </c>
      <c r="E135" s="215" t="s">
        <v>300</v>
      </c>
      <c r="F135" s="215">
        <f>F137</f>
        <v>-796067568.3</v>
      </c>
      <c r="G135" s="215">
        <f>I135</f>
        <v>-351575700</v>
      </c>
      <c r="H135" s="215" t="s">
        <v>300</v>
      </c>
      <c r="I135" s="215">
        <f>I137</f>
        <v>-351575700</v>
      </c>
      <c r="J135" s="10">
        <f>L135</f>
        <v>-1150000000</v>
      </c>
      <c r="K135" s="10"/>
      <c r="L135" s="10">
        <f>L137</f>
        <v>-1150000000</v>
      </c>
      <c r="M135" s="10">
        <f>O135</f>
        <v>-1100000000</v>
      </c>
      <c r="N135" s="10"/>
      <c r="O135" s="10">
        <f>O137</f>
        <v>-1100000000</v>
      </c>
      <c r="P135" s="10">
        <f>R135</f>
        <v>-1100000000</v>
      </c>
      <c r="Q135" s="10"/>
      <c r="R135" s="10">
        <f>R137</f>
        <v>-1100000000</v>
      </c>
      <c r="S135" s="30"/>
    </row>
    <row r="136" spans="1:19" ht="12.75" customHeight="1">
      <c r="A136" s="12"/>
      <c r="B136" s="11" t="s">
        <v>5</v>
      </c>
      <c r="C136" s="12"/>
      <c r="D136" s="12"/>
      <c r="E136" s="12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31"/>
    </row>
    <row r="137" spans="1:19" ht="12.75" customHeight="1">
      <c r="A137" s="12" t="s">
        <v>470</v>
      </c>
      <c r="B137" s="11" t="s">
        <v>471</v>
      </c>
      <c r="C137" s="12" t="s">
        <v>472</v>
      </c>
      <c r="D137" s="12">
        <f>F137</f>
        <v>-796067568.3</v>
      </c>
      <c r="E137" s="12" t="s">
        <v>300</v>
      </c>
      <c r="F137" s="12">
        <v>-796067568.3</v>
      </c>
      <c r="G137" s="12">
        <f>I137</f>
        <v>-351575700</v>
      </c>
      <c r="H137" s="12" t="s">
        <v>300</v>
      </c>
      <c r="I137" s="12">
        <v>-351575700</v>
      </c>
      <c r="J137" s="13">
        <f>L137</f>
        <v>-1150000000</v>
      </c>
      <c r="K137" s="13"/>
      <c r="L137" s="13">
        <v>-1150000000</v>
      </c>
      <c r="M137" s="13">
        <f>O137</f>
        <v>-1100000000</v>
      </c>
      <c r="N137" s="13"/>
      <c r="O137" s="13">
        <v>-1100000000</v>
      </c>
      <c r="P137" s="13">
        <f>R137</f>
        <v>-1100000000</v>
      </c>
      <c r="Q137" s="13"/>
      <c r="R137" s="13">
        <v>-1100000000</v>
      </c>
      <c r="S137" s="31"/>
    </row>
    <row r="138" spans="3:20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3:18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3:18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3:18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3:18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3:18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3:18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3:18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3:18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3:18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3:18" ht="10.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3:18" ht="10.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3:18" ht="10.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3:18" ht="10.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3:18" ht="10.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</sheetData>
  <sheetProtection/>
  <mergeCells count="23">
    <mergeCell ref="N7:O7"/>
    <mergeCell ref="M6:O6"/>
    <mergeCell ref="Q7:R7"/>
    <mergeCell ref="P7:P8"/>
    <mergeCell ref="H7:I7"/>
    <mergeCell ref="D6:F6"/>
    <mergeCell ref="J7:J8"/>
    <mergeCell ref="A6:A8"/>
    <mergeCell ref="B6:B8"/>
    <mergeCell ref="C6:C8"/>
    <mergeCell ref="J6:L6"/>
    <mergeCell ref="D7:D8"/>
    <mergeCell ref="G6:I6"/>
    <mergeCell ref="R1:S1"/>
    <mergeCell ref="M2:S2"/>
    <mergeCell ref="M3:S3"/>
    <mergeCell ref="P6:R6"/>
    <mergeCell ref="M7:M8"/>
    <mergeCell ref="S7:S8"/>
    <mergeCell ref="A4:R4"/>
    <mergeCell ref="K7:L7"/>
    <mergeCell ref="E7:F7"/>
    <mergeCell ref="G7:G8"/>
  </mergeCells>
  <printOptions/>
  <pageMargins left="0.2" right="0.2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2023-09-04T13:02:55Z</cp:lastPrinted>
  <dcterms:created xsi:type="dcterms:W3CDTF">2022-06-16T10:33:45Z</dcterms:created>
  <dcterms:modified xsi:type="dcterms:W3CDTF">2023-09-19T13:12:08Z</dcterms:modified>
  <cp:category/>
  <cp:version/>
  <cp:contentType/>
  <cp:contentStatus/>
</cp:coreProperties>
</file>